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75" windowWidth="15480" windowHeight="11640" activeTab="1"/>
  </bookViews>
  <sheets>
    <sheet name="лист" sheetId="1" r:id="rId1"/>
    <sheet name="расходы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88" i="2"/>
  <c r="J86"/>
  <c r="L82"/>
  <c r="M87" l="1"/>
  <c r="M112"/>
  <c r="G114"/>
  <c r="H120"/>
  <c r="K96"/>
  <c r="I93"/>
  <c r="M83"/>
  <c r="I85"/>
  <c r="L118" l="1"/>
  <c r="M113"/>
  <c r="M84"/>
  <c r="H80"/>
  <c r="M4"/>
  <c r="I31"/>
  <c r="C123"/>
  <c r="D123"/>
  <c r="E123"/>
  <c r="F123"/>
  <c r="G123"/>
  <c r="H123"/>
  <c r="I123"/>
  <c r="J123"/>
  <c r="K123"/>
  <c r="L123"/>
  <c r="B123"/>
  <c r="C98"/>
  <c r="D98"/>
  <c r="E98"/>
  <c r="F98"/>
  <c r="G98"/>
  <c r="H98"/>
  <c r="I98"/>
  <c r="J98"/>
  <c r="K98"/>
  <c r="L98"/>
  <c r="B98"/>
  <c r="C89"/>
  <c r="D89"/>
  <c r="E89"/>
  <c r="F89"/>
  <c r="G89"/>
  <c r="H89"/>
  <c r="I89"/>
  <c r="J89"/>
  <c r="K89"/>
  <c r="L89"/>
  <c r="B89"/>
  <c r="C71"/>
  <c r="D71"/>
  <c r="E71"/>
  <c r="F71"/>
  <c r="G71"/>
  <c r="H71"/>
  <c r="I71"/>
  <c r="J71"/>
  <c r="K71"/>
  <c r="L71"/>
  <c r="B71"/>
  <c r="C59"/>
  <c r="D59"/>
  <c r="E59"/>
  <c r="F59"/>
  <c r="G59"/>
  <c r="H59"/>
  <c r="I59"/>
  <c r="J59"/>
  <c r="K59"/>
  <c r="L59"/>
  <c r="B59"/>
  <c r="C45"/>
  <c r="D45"/>
  <c r="E45"/>
  <c r="F45"/>
  <c r="G45"/>
  <c r="H45"/>
  <c r="I45"/>
  <c r="J45"/>
  <c r="K45"/>
  <c r="L45"/>
  <c r="B45"/>
  <c r="C35"/>
  <c r="D35"/>
  <c r="E35"/>
  <c r="F35"/>
  <c r="G35"/>
  <c r="H35"/>
  <c r="I35"/>
  <c r="J35"/>
  <c r="K35"/>
  <c r="L35"/>
  <c r="B35"/>
  <c r="J26"/>
  <c r="K26"/>
  <c r="L26"/>
  <c r="I26"/>
  <c r="C18"/>
  <c r="D18"/>
  <c r="E18"/>
  <c r="F18"/>
  <c r="G18"/>
  <c r="H18"/>
  <c r="I18"/>
  <c r="J18"/>
  <c r="K18"/>
  <c r="L18"/>
  <c r="I122"/>
  <c r="I121"/>
  <c r="M14"/>
  <c r="M121"/>
  <c r="J66"/>
  <c r="K31"/>
  <c r="M16" l="1"/>
  <c r="M23"/>
  <c r="M24"/>
  <c r="M25"/>
  <c r="M26" l="1"/>
  <c r="M17"/>
  <c r="L43" l="1"/>
  <c r="M27" l="1"/>
  <c r="M28"/>
  <c r="F29"/>
  <c r="M29" s="1"/>
  <c r="B140" l="1"/>
  <c r="B142" s="1"/>
  <c r="M127"/>
  <c r="M126"/>
  <c r="M125"/>
  <c r="M124"/>
  <c r="M122"/>
  <c r="M120"/>
  <c r="M119"/>
  <c r="M118"/>
  <c r="M117"/>
  <c r="M116"/>
  <c r="M115"/>
  <c r="M114"/>
  <c r="M111"/>
  <c r="M110"/>
  <c r="C109"/>
  <c r="B109"/>
  <c r="M108"/>
  <c r="M107"/>
  <c r="L106"/>
  <c r="J106"/>
  <c r="I106"/>
  <c r="H106"/>
  <c r="G106"/>
  <c r="F106"/>
  <c r="E106"/>
  <c r="D106"/>
  <c r="M105"/>
  <c r="K104"/>
  <c r="K106" s="1"/>
  <c r="M103"/>
  <c r="M102"/>
  <c r="C101"/>
  <c r="C106" s="1"/>
  <c r="B101"/>
  <c r="B106" s="1"/>
  <c r="M100"/>
  <c r="M99"/>
  <c r="M97"/>
  <c r="M96"/>
  <c r="M95"/>
  <c r="M94"/>
  <c r="M93"/>
  <c r="M92"/>
  <c r="M91"/>
  <c r="M90"/>
  <c r="M88"/>
  <c r="M86"/>
  <c r="M85"/>
  <c r="M82"/>
  <c r="M81"/>
  <c r="M80"/>
  <c r="M79"/>
  <c r="M78"/>
  <c r="M77"/>
  <c r="M76"/>
  <c r="M75"/>
  <c r="M74"/>
  <c r="M73"/>
  <c r="M72"/>
  <c r="M70"/>
  <c r="M69"/>
  <c r="M68"/>
  <c r="M67"/>
  <c r="M66"/>
  <c r="M65"/>
  <c r="M64"/>
  <c r="M63"/>
  <c r="M71" s="1"/>
  <c r="M61"/>
  <c r="M58"/>
  <c r="M57"/>
  <c r="M56"/>
  <c r="M55"/>
  <c r="M54"/>
  <c r="M53"/>
  <c r="M52"/>
  <c r="M51"/>
  <c r="M50"/>
  <c r="M49"/>
  <c r="M48"/>
  <c r="M47"/>
  <c r="M46"/>
  <c r="L60"/>
  <c r="K60"/>
  <c r="J60"/>
  <c r="I60"/>
  <c r="H60"/>
  <c r="G60"/>
  <c r="F60"/>
  <c r="E60"/>
  <c r="D60"/>
  <c r="C60"/>
  <c r="B60"/>
  <c r="M44"/>
  <c r="M43"/>
  <c r="M42"/>
  <c r="M41"/>
  <c r="M40"/>
  <c r="M39"/>
  <c r="L38"/>
  <c r="K38"/>
  <c r="J38"/>
  <c r="I38"/>
  <c r="H38"/>
  <c r="G38"/>
  <c r="F38"/>
  <c r="E38"/>
  <c r="D38"/>
  <c r="C38"/>
  <c r="B38"/>
  <c r="M37"/>
  <c r="M36"/>
  <c r="M34"/>
  <c r="M32"/>
  <c r="M31"/>
  <c r="M30"/>
  <c r="H26"/>
  <c r="G26"/>
  <c r="F26"/>
  <c r="E26"/>
  <c r="D26"/>
  <c r="C26"/>
  <c r="B26"/>
  <c r="M22"/>
  <c r="L21"/>
  <c r="K21"/>
  <c r="J21"/>
  <c r="J128" s="1"/>
  <c r="I21"/>
  <c r="H21"/>
  <c r="G21"/>
  <c r="F21"/>
  <c r="E21"/>
  <c r="D21"/>
  <c r="C21"/>
  <c r="B21"/>
  <c r="M20"/>
  <c r="M21" s="1"/>
  <c r="M19"/>
  <c r="M15"/>
  <c r="M13"/>
  <c r="M12"/>
  <c r="M11"/>
  <c r="M10"/>
  <c r="M9"/>
  <c r="C8"/>
  <c r="B8"/>
  <c r="C7"/>
  <c r="B7"/>
  <c r="B18" s="1"/>
  <c r="C5"/>
  <c r="B5"/>
  <c r="M98" l="1"/>
  <c r="M35"/>
  <c r="M45"/>
  <c r="M59"/>
  <c r="M89"/>
  <c r="M38"/>
  <c r="B128"/>
  <c r="D128"/>
  <c r="G128"/>
  <c r="M8"/>
  <c r="F128"/>
  <c r="C128"/>
  <c r="H128"/>
  <c r="I128"/>
  <c r="L128"/>
  <c r="K128"/>
  <c r="M106"/>
  <c r="M5"/>
  <c r="E128"/>
  <c r="M101"/>
  <c r="M104"/>
  <c r="M109"/>
  <c r="M123" s="1"/>
  <c r="M7"/>
  <c r="M18" l="1"/>
  <c r="M60"/>
  <c r="M128" l="1"/>
  <c r="B144" s="1"/>
</calcChain>
</file>

<file path=xl/sharedStrings.xml><?xml version="1.0" encoding="utf-8"?>
<sst xmlns="http://schemas.openxmlformats.org/spreadsheetml/2006/main" count="132" uniqueCount="106">
  <si>
    <t>01.02.</t>
  </si>
  <si>
    <t>Глава заработная плата</t>
  </si>
  <si>
    <t>01.04.</t>
  </si>
  <si>
    <t>телефон связь</t>
  </si>
  <si>
    <t>электроэнергия</t>
  </si>
  <si>
    <t>ИТОГО</t>
  </si>
  <si>
    <t>01.11.</t>
  </si>
  <si>
    <t>Резервный фонд</t>
  </si>
  <si>
    <t>0113</t>
  </si>
  <si>
    <t>0409</t>
  </si>
  <si>
    <t>грейдирование дорог, обсыпка, уборка снега</t>
  </si>
  <si>
    <t>приобретение дорожной краски для разметок</t>
  </si>
  <si>
    <t>0412</t>
  </si>
  <si>
    <t>кадстровые и градостроительные работы</t>
  </si>
  <si>
    <t>0503</t>
  </si>
  <si>
    <t>уличное освещение</t>
  </si>
  <si>
    <t>электрическая энергия</t>
  </si>
  <si>
    <t>услуги автовышки (профилактикак и монтажные работы)</t>
  </si>
  <si>
    <t>благоустройство</t>
  </si>
  <si>
    <t>ремонт детских игровых площадок</t>
  </si>
  <si>
    <t>отлов безнадзорных собак</t>
  </si>
  <si>
    <t>приобретение рассады для клумб</t>
  </si>
  <si>
    <t>косьба травы</t>
  </si>
  <si>
    <t>кронирование дереьвьев</t>
  </si>
  <si>
    <t>приобретение строительных и хозяйственнных материалов (песок, лопаты, краска и т.д.)</t>
  </si>
  <si>
    <t>установка и приобретение новогодней ели</t>
  </si>
  <si>
    <t>чистка ливневок</t>
  </si>
  <si>
    <t>ИТОГО ПО РАЗДЕЛУ 0503</t>
  </si>
  <si>
    <t>0707</t>
  </si>
  <si>
    <t>телефонная связь</t>
  </si>
  <si>
    <t>канцелярия</t>
  </si>
  <si>
    <t>транспортные расходы (выезд команд на КВН, и др мероприятия)</t>
  </si>
  <si>
    <t>призы на мероприятия</t>
  </si>
  <si>
    <t>заправка картриджей</t>
  </si>
  <si>
    <t>молодежка</t>
  </si>
  <si>
    <t>0801</t>
  </si>
  <si>
    <t>культура</t>
  </si>
  <si>
    <t>транспортные услуги</t>
  </si>
  <si>
    <t>тепло</t>
  </si>
  <si>
    <t>вода горячая холодная</t>
  </si>
  <si>
    <t>уборка мусора, вызов слесаря сантехника</t>
  </si>
  <si>
    <t>приобретение сцены на праздник День села</t>
  </si>
  <si>
    <t>канцелярия и хоз товары</t>
  </si>
  <si>
    <t>1101</t>
  </si>
  <si>
    <t>спорт</t>
  </si>
  <si>
    <t>ВУС</t>
  </si>
  <si>
    <t>0203</t>
  </si>
  <si>
    <t>зарплата</t>
  </si>
  <si>
    <t>связь теле 2</t>
  </si>
  <si>
    <t>изготовление карточек</t>
  </si>
  <si>
    <t>хоз управление</t>
  </si>
  <si>
    <t>ремонт автомобилей и ТО</t>
  </si>
  <si>
    <t>приобретение ГСМ</t>
  </si>
  <si>
    <t>ИТОГО по бюджету</t>
  </si>
  <si>
    <t>приобретние фотоаппарата</t>
  </si>
  <si>
    <t>НДФЛ</t>
  </si>
  <si>
    <t>имущество</t>
  </si>
  <si>
    <t>земля</t>
  </si>
  <si>
    <t>гос пошлина</t>
  </si>
  <si>
    <t>аренда имущества</t>
  </si>
  <si>
    <t>акцизы</t>
  </si>
  <si>
    <t>дотация</t>
  </si>
  <si>
    <t>субвенция</t>
  </si>
  <si>
    <t>разница между доходами и расходами</t>
  </si>
  <si>
    <t>уборка территории</t>
  </si>
  <si>
    <t>программные продукты (1с, астрал, похоз учет)</t>
  </si>
  <si>
    <t>0309</t>
  </si>
  <si>
    <t>пожаротушение</t>
  </si>
  <si>
    <t>ЕСХН</t>
  </si>
  <si>
    <t>расходы на народную дружину</t>
  </si>
  <si>
    <t>Заработная плата муниципалов (4 чел.)</t>
  </si>
  <si>
    <t>Заработная плата не муниципалов (2 чел.)</t>
  </si>
  <si>
    <t>Публикации Омский пригород и Омский муниципальный вестник</t>
  </si>
  <si>
    <t>закладка (приобретение)  книг похозяйственного учета до 01.06.2016 года</t>
  </si>
  <si>
    <t>налоги по администарции</t>
  </si>
  <si>
    <t>оформление муниципальной собственности (безхоз)</t>
  </si>
  <si>
    <t>приобретние  и замена знаков</t>
  </si>
  <si>
    <t>оплата внештатного сотрудника по электричеству</t>
  </si>
  <si>
    <t>приобретние системного блока</t>
  </si>
  <si>
    <t>зарплата (12 чел)</t>
  </si>
  <si>
    <t>налоги по Хоз управлению</t>
  </si>
  <si>
    <t>профосмотр сотрудников Хоз управления</t>
  </si>
  <si>
    <t>атестация рабочих мест (1 раб место = 3000,0 руб)</t>
  </si>
  <si>
    <t>аттестация рабочих мест (1 раб место = 3000,00 руб)</t>
  </si>
  <si>
    <t>оплата внештатным сотрудникам</t>
  </si>
  <si>
    <t>консультант+ антивирус касперский</t>
  </si>
  <si>
    <t>профосмотр сотрудников администрации</t>
  </si>
  <si>
    <t>членский взнос ассоциации МО</t>
  </si>
  <si>
    <t>приобретение материалов для монтажа новых линий (ул. Бригадная, ул. Вишневая п. Пятилетка; ул. Цветочная д. Приветная;, ул. Светлая д. Петровка)</t>
  </si>
  <si>
    <t>приобретение урн, лавок, ограждений</t>
  </si>
  <si>
    <t>провдение работ по подготовке к праздникам (день села, 9 мая, масленица)</t>
  </si>
  <si>
    <t>новогодние подарки малообеспеченным гражданам</t>
  </si>
  <si>
    <t>ремонт крыши в творческой студии</t>
  </si>
  <si>
    <t>обслужив пожарн сигнализ</t>
  </si>
  <si>
    <t>оплатат внештатным сотрудникам</t>
  </si>
  <si>
    <t>арнеда за помещение спорткомплекса для занятий команд</t>
  </si>
  <si>
    <t>обслуживан пожарн сигнализац</t>
  </si>
  <si>
    <t xml:space="preserve">техническое обслуживание компьютеров </t>
  </si>
  <si>
    <t>монтаж кнопки вызова для лиц с ограничен возможностями</t>
  </si>
  <si>
    <t>приобретение спорт инвентаря ( мячи баскетбольные, волейбольные, футбольные, шайбы хоккейные, клюшки и прочая хок принадлежн)</t>
  </si>
  <si>
    <t>приобретние канцелярии, хоз товары (моющие средства)</t>
  </si>
  <si>
    <t>ремонт кабинетов в здании администрации(№ 11,13)</t>
  </si>
  <si>
    <t>продление лицензии астрал отчет</t>
  </si>
  <si>
    <t>заправка картдриджей</t>
  </si>
  <si>
    <t>приобритение угля</t>
  </si>
  <si>
    <t>Планирование расходов на 2016 год</t>
  </si>
</sst>
</file>

<file path=xl/styles.xml><?xml version="1.0" encoding="utf-8"?>
<styleSheet xmlns="http://schemas.openxmlformats.org/spreadsheetml/2006/main">
  <fonts count="8"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0" fillId="0" borderId="1" xfId="0" applyNumberFormat="1" applyBorder="1"/>
    <xf numFmtId="4" fontId="2" fillId="0" borderId="1" xfId="0" applyNumberFormat="1" applyFont="1" applyBorder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/>
    <xf numFmtId="0" fontId="1" fillId="0" borderId="1" xfId="0" applyFont="1" applyBorder="1"/>
    <xf numFmtId="4" fontId="5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0" applyFont="1" applyBorder="1"/>
    <xf numFmtId="0" fontId="4" fillId="0" borderId="1" xfId="0" applyFont="1" applyFill="1" applyBorder="1"/>
    <xf numFmtId="49" fontId="4" fillId="0" borderId="1" xfId="0" applyNumberFormat="1" applyFont="1" applyBorder="1"/>
    <xf numFmtId="4" fontId="4" fillId="0" borderId="1" xfId="0" applyNumberFormat="1" applyFont="1" applyBorder="1" applyAlignment="1">
      <alignment wrapText="1"/>
    </xf>
    <xf numFmtId="4" fontId="0" fillId="0" borderId="0" xfId="0" applyNumberFormat="1"/>
    <xf numFmtId="4" fontId="6" fillId="0" borderId="1" xfId="0" applyNumberFormat="1" applyFont="1" applyBorder="1"/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3"/>
  <sheetViews>
    <sheetView view="pageBreakPreview" zoomScaleNormal="100" zoomScaleSheetLayoutView="100" workbookViewId="0">
      <pane ySplit="1" topLeftCell="A87" activePane="bottomLeft" state="frozen"/>
      <selection pane="bottomLeft" activeCell="A121" sqref="A121:B131"/>
    </sheetView>
  </sheetViews>
  <sheetFormatPr defaultRowHeight="12"/>
  <cols>
    <col min="1" max="1" width="34.5" customWidth="1"/>
    <col min="2" max="2" width="20.5" customWidth="1"/>
    <col min="3" max="3" width="24.83203125" customWidth="1"/>
    <col min="4" max="4" width="19.83203125" customWidth="1"/>
    <col min="5" max="5" width="25.1640625" customWidth="1"/>
    <col min="6" max="6" width="18" customWidth="1"/>
    <col min="7" max="7" width="19.6640625" customWidth="1"/>
    <col min="8" max="8" width="26" customWidth="1"/>
    <col min="9" max="9" width="18.33203125" customWidth="1"/>
    <col min="10" max="10" width="24.33203125" customWidth="1"/>
    <col min="11" max="11" width="24.6640625" customWidth="1"/>
    <col min="12" max="12" width="19.1640625" customWidth="1"/>
    <col min="13" max="13" width="17.33203125" customWidth="1"/>
  </cols>
  <sheetData>
    <row r="1" spans="1:13" ht="35.25" customHeight="1">
      <c r="A1" s="10"/>
      <c r="B1" s="15"/>
      <c r="C1" s="15"/>
      <c r="D1" s="15"/>
      <c r="E1" s="15"/>
      <c r="F1" s="15"/>
      <c r="G1" s="15"/>
      <c r="H1" s="15"/>
      <c r="I1" s="15"/>
      <c r="J1" s="15"/>
      <c r="K1" s="15"/>
      <c r="L1" s="16"/>
      <c r="M1" s="16"/>
    </row>
    <row r="2" spans="1:13" ht="15.75">
      <c r="A2" s="15"/>
      <c r="B2" s="3"/>
      <c r="C2" s="3"/>
      <c r="D2" s="3"/>
      <c r="E2" s="3"/>
      <c r="F2" s="3"/>
      <c r="G2" s="3"/>
      <c r="H2" s="3"/>
      <c r="I2" s="3"/>
      <c r="J2" s="3"/>
      <c r="K2" s="3"/>
      <c r="L2" s="1"/>
      <c r="M2" s="2"/>
    </row>
    <row r="3" spans="1:13" ht="15.7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1"/>
      <c r="M3" s="2"/>
    </row>
    <row r="4" spans="1:13" ht="15.7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10"/>
      <c r="M4" s="11"/>
    </row>
    <row r="5" spans="1:13" ht="15.7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10"/>
      <c r="M5" s="11"/>
    </row>
    <row r="6" spans="1:13" ht="15.7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1"/>
      <c r="M6" s="7"/>
    </row>
    <row r="7" spans="1:13" ht="15.7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1"/>
      <c r="M7" s="7"/>
    </row>
    <row r="8" spans="1:13" ht="15.7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1"/>
      <c r="M8" s="7"/>
    </row>
    <row r="9" spans="1:13" ht="15.7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1"/>
      <c r="M9" s="7"/>
    </row>
    <row r="10" spans="1:13" ht="15.75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1"/>
      <c r="M10" s="7"/>
    </row>
    <row r="11" spans="1:13" ht="15.7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1"/>
      <c r="M11" s="7"/>
    </row>
    <row r="12" spans="1:13" ht="15.7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1"/>
      <c r="M12" s="7"/>
    </row>
    <row r="13" spans="1:13" ht="15.7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1"/>
      <c r="M13" s="7"/>
    </row>
    <row r="14" spans="1:13" ht="15.75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1"/>
      <c r="M14" s="7"/>
    </row>
    <row r="15" spans="1:13" ht="15.7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11"/>
    </row>
    <row r="16" spans="1:13" ht="15.75">
      <c r="A16" s="14"/>
      <c r="B16" s="5"/>
      <c r="C16" s="5"/>
      <c r="D16" s="5"/>
      <c r="E16" s="5"/>
      <c r="F16" s="5"/>
      <c r="G16" s="5"/>
      <c r="H16" s="5"/>
      <c r="I16" s="5"/>
      <c r="J16" s="5"/>
      <c r="K16" s="5"/>
      <c r="L16" s="1"/>
      <c r="M16" s="7"/>
    </row>
    <row r="17" spans="1:13" ht="15.75">
      <c r="A17" s="12"/>
      <c r="B17" s="5"/>
      <c r="C17" s="5"/>
      <c r="D17" s="5"/>
      <c r="E17" s="5"/>
      <c r="F17" s="5"/>
      <c r="G17" s="5"/>
      <c r="H17" s="5"/>
      <c r="I17" s="5"/>
      <c r="J17" s="5"/>
      <c r="K17" s="5"/>
      <c r="L17" s="1"/>
      <c r="M17" s="7"/>
    </row>
    <row r="18" spans="1:13" ht="15.75">
      <c r="A18" s="14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ht="15.75">
      <c r="A19" s="14"/>
      <c r="B19" s="5"/>
      <c r="C19" s="5"/>
      <c r="D19" s="5"/>
      <c r="E19" s="5"/>
      <c r="F19" s="5"/>
      <c r="G19" s="5"/>
      <c r="H19" s="5"/>
      <c r="I19" s="5"/>
      <c r="J19" s="5"/>
      <c r="K19" s="5"/>
      <c r="L19" s="1"/>
      <c r="M19" s="7"/>
    </row>
    <row r="20" spans="1:13" ht="15.75">
      <c r="A20" s="12"/>
      <c r="B20" s="5"/>
      <c r="C20" s="5"/>
      <c r="D20" s="5"/>
      <c r="E20" s="5"/>
      <c r="F20" s="5"/>
      <c r="G20" s="5"/>
      <c r="H20" s="5"/>
      <c r="I20" s="5"/>
      <c r="J20" s="5"/>
      <c r="K20" s="5"/>
      <c r="L20" s="1"/>
      <c r="M20" s="7"/>
    </row>
    <row r="21" spans="1:13" ht="15.75">
      <c r="A21" s="14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11"/>
    </row>
    <row r="22" spans="1:13" ht="15.75">
      <c r="A22" s="14"/>
      <c r="B22" s="5"/>
      <c r="C22" s="5"/>
      <c r="D22" s="5"/>
      <c r="E22" s="5"/>
      <c r="F22" s="5"/>
      <c r="G22" s="5"/>
      <c r="H22" s="5"/>
      <c r="I22" s="5"/>
      <c r="J22" s="5"/>
      <c r="K22" s="5"/>
      <c r="L22" s="1"/>
      <c r="M22" s="11"/>
    </row>
    <row r="23" spans="1:13" ht="15.75">
      <c r="A23" s="12"/>
      <c r="B23" s="5"/>
      <c r="C23" s="5"/>
      <c r="D23" s="5"/>
      <c r="E23" s="5"/>
      <c r="F23" s="5"/>
      <c r="G23" s="5"/>
      <c r="H23" s="5"/>
      <c r="I23" s="5"/>
      <c r="J23" s="5"/>
      <c r="K23" s="5"/>
      <c r="L23" s="1"/>
      <c r="M23" s="11"/>
    </row>
    <row r="24" spans="1:13" ht="15.75">
      <c r="A24" s="12"/>
      <c r="B24" s="5"/>
      <c r="C24" s="5"/>
      <c r="D24" s="5"/>
      <c r="E24" s="5"/>
      <c r="F24" s="5"/>
      <c r="G24" s="5"/>
      <c r="H24" s="5"/>
      <c r="I24" s="5"/>
      <c r="J24" s="5"/>
      <c r="K24" s="5"/>
      <c r="L24" s="7"/>
      <c r="M24" s="11"/>
    </row>
    <row r="25" spans="1:13" ht="15.75">
      <c r="A25" s="12"/>
      <c r="B25" s="5"/>
      <c r="C25" s="5"/>
      <c r="D25" s="5"/>
      <c r="E25" s="5"/>
      <c r="F25" s="5"/>
      <c r="G25" s="5"/>
      <c r="H25" s="5"/>
      <c r="I25" s="5"/>
      <c r="J25" s="5"/>
      <c r="K25" s="5"/>
      <c r="L25" s="7"/>
      <c r="M25" s="11"/>
    </row>
    <row r="26" spans="1:13" ht="15.75">
      <c r="A26" s="12"/>
      <c r="B26" s="5"/>
      <c r="C26" s="5"/>
      <c r="D26" s="5"/>
      <c r="E26" s="5"/>
      <c r="F26" s="5"/>
      <c r="G26" s="5"/>
      <c r="H26" s="5"/>
      <c r="I26" s="5"/>
      <c r="J26" s="5"/>
      <c r="K26" s="5"/>
      <c r="L26" s="7"/>
      <c r="M26" s="11"/>
    </row>
    <row r="27" spans="1:13" ht="15.75">
      <c r="A27" s="12"/>
      <c r="B27" s="5"/>
      <c r="C27" s="5"/>
      <c r="D27" s="5"/>
      <c r="E27" s="5"/>
      <c r="F27" s="5"/>
      <c r="G27" s="5"/>
      <c r="H27" s="5"/>
      <c r="I27" s="5"/>
      <c r="J27" s="5"/>
      <c r="K27" s="5"/>
      <c r="L27" s="7"/>
      <c r="M27" s="11"/>
    </row>
    <row r="28" spans="1:13" ht="15.75">
      <c r="A28" s="1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11"/>
    </row>
    <row r="29" spans="1:13" ht="15.75">
      <c r="A29" s="14"/>
      <c r="B29" s="5"/>
      <c r="C29" s="5"/>
      <c r="D29" s="5"/>
      <c r="E29" s="5"/>
      <c r="F29" s="5"/>
      <c r="G29" s="5"/>
      <c r="H29" s="5"/>
      <c r="I29" s="5"/>
      <c r="J29" s="5"/>
      <c r="K29" s="5"/>
      <c r="L29" s="7"/>
      <c r="M29" s="11"/>
    </row>
    <row r="30" spans="1:13" ht="15.75">
      <c r="A30" s="12"/>
      <c r="B30" s="5"/>
      <c r="C30" s="5"/>
      <c r="D30" s="5"/>
      <c r="E30" s="5"/>
      <c r="F30" s="5"/>
      <c r="G30" s="5"/>
      <c r="H30" s="5"/>
      <c r="I30" s="5"/>
      <c r="J30" s="5"/>
      <c r="K30" s="5"/>
      <c r="L30" s="7"/>
      <c r="M30" s="11"/>
    </row>
    <row r="31" spans="1:13" ht="15.75">
      <c r="A31" s="14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11"/>
    </row>
    <row r="32" spans="1:13" ht="15.75">
      <c r="A32" s="14"/>
      <c r="B32" s="5"/>
      <c r="C32" s="5"/>
      <c r="D32" s="5"/>
      <c r="E32" s="5"/>
      <c r="F32" s="5"/>
      <c r="G32" s="5"/>
      <c r="H32" s="5"/>
      <c r="I32" s="5"/>
      <c r="J32" s="5"/>
      <c r="K32" s="5"/>
      <c r="L32" s="7"/>
      <c r="M32" s="11"/>
    </row>
    <row r="33" spans="1:13" ht="15.75">
      <c r="A33" s="14"/>
      <c r="B33" s="5"/>
      <c r="C33" s="5"/>
      <c r="D33" s="5"/>
      <c r="E33" s="5"/>
      <c r="F33" s="5"/>
      <c r="G33" s="5"/>
      <c r="H33" s="5"/>
      <c r="I33" s="5"/>
      <c r="J33" s="5"/>
      <c r="K33" s="5"/>
      <c r="L33" s="7"/>
      <c r="M33" s="11"/>
    </row>
    <row r="34" spans="1:13" ht="15.75">
      <c r="A34" s="12"/>
      <c r="B34" s="5"/>
      <c r="C34" s="5"/>
      <c r="D34" s="5"/>
      <c r="E34" s="5"/>
      <c r="F34" s="5"/>
      <c r="G34" s="5"/>
      <c r="H34" s="5"/>
      <c r="I34" s="5"/>
      <c r="J34" s="5"/>
      <c r="K34" s="5"/>
      <c r="L34" s="7"/>
      <c r="M34" s="11"/>
    </row>
    <row r="35" spans="1:13" ht="15.75">
      <c r="A35" s="12"/>
      <c r="B35" s="5"/>
      <c r="C35" s="5"/>
      <c r="D35" s="5"/>
      <c r="E35" s="5"/>
      <c r="F35" s="5"/>
      <c r="G35" s="5"/>
      <c r="H35" s="5"/>
      <c r="I35" s="5"/>
      <c r="J35" s="5"/>
      <c r="K35" s="5"/>
      <c r="L35" s="7"/>
      <c r="M35" s="11"/>
    </row>
    <row r="36" spans="1:13" ht="15.75">
      <c r="A36" s="12"/>
      <c r="B36" s="5"/>
      <c r="C36" s="5"/>
      <c r="D36" s="5"/>
      <c r="E36" s="5"/>
      <c r="F36" s="5"/>
      <c r="G36" s="5"/>
      <c r="H36" s="5"/>
      <c r="I36" s="5"/>
      <c r="J36" s="5"/>
      <c r="K36" s="5"/>
      <c r="L36" s="7"/>
      <c r="M36" s="11"/>
    </row>
    <row r="37" spans="1:13" ht="15.75">
      <c r="A37" s="12"/>
      <c r="B37" s="5"/>
      <c r="C37" s="5"/>
      <c r="D37" s="5"/>
      <c r="E37" s="5"/>
      <c r="F37" s="5"/>
      <c r="G37" s="5"/>
      <c r="H37" s="5"/>
      <c r="I37" s="5"/>
      <c r="J37" s="5"/>
      <c r="K37" s="5"/>
      <c r="L37" s="7"/>
      <c r="M37" s="11"/>
    </row>
    <row r="38" spans="1:13" ht="15.75">
      <c r="A38" s="14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15.75">
      <c r="A39" s="12"/>
      <c r="B39" s="5"/>
      <c r="C39" s="5"/>
      <c r="D39" s="5"/>
      <c r="E39" s="5"/>
      <c r="F39" s="5"/>
      <c r="G39" s="5"/>
      <c r="H39" s="5"/>
      <c r="I39" s="5"/>
      <c r="J39" s="5"/>
      <c r="K39" s="5"/>
      <c r="L39" s="7"/>
      <c r="M39" s="11"/>
    </row>
    <row r="40" spans="1:13" ht="15.75">
      <c r="A40" s="12"/>
      <c r="B40" s="5"/>
      <c r="C40" s="5"/>
      <c r="D40" s="5"/>
      <c r="E40" s="5"/>
      <c r="F40" s="5"/>
      <c r="G40" s="5"/>
      <c r="H40" s="5"/>
      <c r="I40" s="5"/>
      <c r="J40" s="5"/>
      <c r="K40" s="5"/>
      <c r="L40" s="7"/>
      <c r="M40" s="11"/>
    </row>
    <row r="41" spans="1:13" ht="15.75">
      <c r="A41" s="12"/>
      <c r="B41" s="5"/>
      <c r="C41" s="5"/>
      <c r="D41" s="5"/>
      <c r="E41" s="5"/>
      <c r="F41" s="5"/>
      <c r="G41" s="5"/>
      <c r="H41" s="5"/>
      <c r="I41" s="5"/>
      <c r="J41" s="5"/>
      <c r="K41" s="5"/>
      <c r="L41" s="7"/>
      <c r="M41" s="11"/>
    </row>
    <row r="42" spans="1:13" ht="15.75">
      <c r="A42" s="12"/>
      <c r="B42" s="5"/>
      <c r="C42" s="5"/>
      <c r="D42" s="5"/>
      <c r="E42" s="5"/>
      <c r="F42" s="5"/>
      <c r="G42" s="5"/>
      <c r="H42" s="5"/>
      <c r="I42" s="5"/>
      <c r="J42" s="5"/>
      <c r="K42" s="5"/>
      <c r="L42" s="7"/>
      <c r="M42" s="11"/>
    </row>
    <row r="43" spans="1:13" ht="15.75">
      <c r="A43" s="12"/>
      <c r="B43" s="5"/>
      <c r="C43" s="5"/>
      <c r="D43" s="5"/>
      <c r="E43" s="5"/>
      <c r="F43" s="5"/>
      <c r="G43" s="5"/>
      <c r="H43" s="5"/>
      <c r="I43" s="5"/>
      <c r="J43" s="5"/>
      <c r="K43" s="5"/>
      <c r="L43" s="7"/>
      <c r="M43" s="11"/>
    </row>
    <row r="44" spans="1:13" ht="15.75">
      <c r="A44" s="12"/>
      <c r="B44" s="5"/>
      <c r="C44" s="5"/>
      <c r="D44" s="5"/>
      <c r="E44" s="5"/>
      <c r="F44" s="5"/>
      <c r="G44" s="5"/>
      <c r="H44" s="5"/>
      <c r="I44" s="5"/>
      <c r="J44" s="5"/>
      <c r="K44" s="5"/>
      <c r="L44" s="7"/>
      <c r="M44" s="11"/>
    </row>
    <row r="45" spans="1:13" ht="15.75">
      <c r="A45" s="12"/>
      <c r="B45" s="5"/>
      <c r="C45" s="5"/>
      <c r="D45" s="5"/>
      <c r="E45" s="5"/>
      <c r="F45" s="5"/>
      <c r="G45" s="5"/>
      <c r="H45" s="5"/>
      <c r="I45" s="5"/>
      <c r="J45" s="5"/>
      <c r="K45" s="5"/>
      <c r="L45" s="7"/>
      <c r="M45" s="11"/>
    </row>
    <row r="46" spans="1:13" ht="15.75">
      <c r="A46" s="12"/>
      <c r="B46" s="5"/>
      <c r="C46" s="5"/>
      <c r="D46" s="5"/>
      <c r="E46" s="5"/>
      <c r="F46" s="5"/>
      <c r="G46" s="5"/>
      <c r="H46" s="5"/>
      <c r="I46" s="5"/>
      <c r="J46" s="5"/>
      <c r="K46" s="5"/>
      <c r="L46" s="7"/>
      <c r="M46" s="11"/>
    </row>
    <row r="47" spans="1:13" ht="15.75">
      <c r="A47" s="12"/>
      <c r="B47" s="5"/>
      <c r="C47" s="5"/>
      <c r="D47" s="5"/>
      <c r="E47" s="5"/>
      <c r="F47" s="5"/>
      <c r="G47" s="5"/>
      <c r="H47" s="5"/>
      <c r="I47" s="5"/>
      <c r="J47" s="5"/>
      <c r="K47" s="5"/>
      <c r="L47" s="7"/>
      <c r="M47" s="11"/>
    </row>
    <row r="48" spans="1:13" ht="15.75">
      <c r="A48" s="12"/>
      <c r="B48" s="5"/>
      <c r="C48" s="5"/>
      <c r="D48" s="5"/>
      <c r="E48" s="5"/>
      <c r="F48" s="5"/>
      <c r="G48" s="5"/>
      <c r="H48" s="5"/>
      <c r="I48" s="5"/>
      <c r="J48" s="5"/>
      <c r="K48" s="5"/>
      <c r="L48" s="7"/>
      <c r="M48" s="11"/>
    </row>
    <row r="49" spans="1:13" ht="15.75">
      <c r="A49" s="12"/>
      <c r="B49" s="5"/>
      <c r="C49" s="5"/>
      <c r="D49" s="5"/>
      <c r="E49" s="5"/>
      <c r="F49" s="5"/>
      <c r="G49" s="5"/>
      <c r="H49" s="5"/>
      <c r="I49" s="5"/>
      <c r="J49" s="5"/>
      <c r="K49" s="5"/>
      <c r="L49" s="7"/>
      <c r="M49" s="11"/>
    </row>
    <row r="50" spans="1:13" ht="15.75">
      <c r="A50" s="12"/>
      <c r="B50" s="5"/>
      <c r="C50" s="5"/>
      <c r="D50" s="5"/>
      <c r="E50" s="5"/>
      <c r="F50" s="5"/>
      <c r="G50" s="5"/>
      <c r="H50" s="5"/>
      <c r="I50" s="5"/>
      <c r="J50" s="5"/>
      <c r="K50" s="5"/>
      <c r="L50" s="7"/>
      <c r="M50" s="11"/>
    </row>
    <row r="51" spans="1:13" ht="15.75">
      <c r="A51" s="12"/>
      <c r="B51" s="5"/>
      <c r="C51" s="5"/>
      <c r="D51" s="5"/>
      <c r="E51" s="5"/>
      <c r="F51" s="5"/>
      <c r="G51" s="5"/>
      <c r="H51" s="5"/>
      <c r="I51" s="5"/>
      <c r="J51" s="5"/>
      <c r="K51" s="5"/>
      <c r="L51" s="7"/>
      <c r="M51" s="11"/>
    </row>
    <row r="52" spans="1:13" ht="15.75">
      <c r="A52" s="14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11"/>
    </row>
    <row r="53" spans="1:13" ht="15.75">
      <c r="A53" s="14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13" ht="15.75">
      <c r="A54" s="14"/>
      <c r="B54" s="5"/>
      <c r="C54" s="5"/>
      <c r="D54" s="5"/>
      <c r="E54" s="5"/>
      <c r="F54" s="5"/>
      <c r="G54" s="5"/>
      <c r="H54" s="5"/>
      <c r="I54" s="5"/>
      <c r="J54" s="5"/>
      <c r="K54" s="5"/>
      <c r="L54" s="7"/>
      <c r="M54" s="11"/>
    </row>
    <row r="55" spans="1:13" ht="15.75">
      <c r="A55" s="14"/>
      <c r="B55" s="5"/>
      <c r="C55" s="5"/>
      <c r="D55" s="5"/>
      <c r="E55" s="5"/>
      <c r="F55" s="5"/>
      <c r="G55" s="5"/>
      <c r="H55" s="5"/>
      <c r="I55" s="5"/>
      <c r="J55" s="5"/>
      <c r="K55" s="5"/>
      <c r="L55" s="7"/>
      <c r="M55" s="11"/>
    </row>
    <row r="56" spans="1:13" ht="15.75">
      <c r="A56" s="12"/>
      <c r="B56" s="5"/>
      <c r="C56" s="5"/>
      <c r="D56" s="5"/>
      <c r="E56" s="5"/>
      <c r="F56" s="5"/>
      <c r="G56" s="5"/>
      <c r="H56" s="5"/>
      <c r="I56" s="5"/>
      <c r="J56" s="5"/>
      <c r="K56" s="5"/>
      <c r="L56" s="7"/>
      <c r="M56" s="11"/>
    </row>
    <row r="57" spans="1:13" ht="15.75">
      <c r="A57" s="12"/>
      <c r="B57" s="5"/>
      <c r="C57" s="5"/>
      <c r="D57" s="5"/>
      <c r="E57" s="5"/>
      <c r="F57" s="5"/>
      <c r="G57" s="5"/>
      <c r="H57" s="5"/>
      <c r="I57" s="5"/>
      <c r="J57" s="5"/>
      <c r="K57" s="5"/>
      <c r="L57" s="7"/>
      <c r="M57" s="11"/>
    </row>
    <row r="58" spans="1:13" ht="15.75">
      <c r="A58" s="12"/>
      <c r="B58" s="5"/>
      <c r="C58" s="5"/>
      <c r="D58" s="5"/>
      <c r="E58" s="5"/>
      <c r="F58" s="5"/>
      <c r="G58" s="5"/>
      <c r="H58" s="5"/>
      <c r="I58" s="5"/>
      <c r="J58" s="5"/>
      <c r="K58" s="5"/>
      <c r="L58" s="7"/>
      <c r="M58" s="11"/>
    </row>
    <row r="59" spans="1:13" ht="15.75">
      <c r="A59" s="12"/>
      <c r="B59" s="5"/>
      <c r="C59" s="5"/>
      <c r="D59" s="5"/>
      <c r="E59" s="5"/>
      <c r="F59" s="5"/>
      <c r="G59" s="5"/>
      <c r="H59" s="5"/>
      <c r="I59" s="5"/>
      <c r="J59" s="5"/>
      <c r="K59" s="5"/>
      <c r="L59" s="7"/>
      <c r="M59" s="11"/>
    </row>
    <row r="60" spans="1:13" ht="15.75">
      <c r="A60" s="12"/>
      <c r="B60" s="5"/>
      <c r="C60" s="5"/>
      <c r="D60" s="5"/>
      <c r="E60" s="5"/>
      <c r="F60" s="5"/>
      <c r="G60" s="5"/>
      <c r="H60" s="5"/>
      <c r="I60" s="5"/>
      <c r="J60" s="5"/>
      <c r="K60" s="5"/>
      <c r="L60" s="7"/>
      <c r="M60" s="11"/>
    </row>
    <row r="61" spans="1:13" ht="15.75">
      <c r="A61" s="12"/>
      <c r="B61" s="5"/>
      <c r="C61" s="5"/>
      <c r="D61" s="5"/>
      <c r="E61" s="5"/>
      <c r="F61" s="5"/>
      <c r="G61" s="5"/>
      <c r="H61" s="5"/>
      <c r="I61" s="5"/>
      <c r="J61" s="5"/>
      <c r="K61" s="5"/>
      <c r="L61" s="7"/>
      <c r="M61" s="11"/>
    </row>
    <row r="62" spans="1:13" ht="15.75">
      <c r="A62" s="12"/>
      <c r="B62" s="5"/>
      <c r="C62" s="5"/>
      <c r="D62" s="5"/>
      <c r="E62" s="5"/>
      <c r="F62" s="5"/>
      <c r="G62" s="5"/>
      <c r="H62" s="5"/>
      <c r="I62" s="5"/>
      <c r="J62" s="5"/>
      <c r="K62" s="5"/>
      <c r="L62" s="7"/>
      <c r="M62" s="11"/>
    </row>
    <row r="63" spans="1:13" ht="15.75">
      <c r="A63" s="12"/>
      <c r="B63" s="5"/>
      <c r="C63" s="5"/>
      <c r="D63" s="5"/>
      <c r="E63" s="5"/>
      <c r="F63" s="5"/>
      <c r="G63" s="5"/>
      <c r="H63" s="5"/>
      <c r="I63" s="5"/>
      <c r="J63" s="5"/>
      <c r="K63" s="5"/>
      <c r="L63" s="7"/>
      <c r="M63" s="11"/>
    </row>
    <row r="64" spans="1:13" ht="15.75">
      <c r="A64" s="12"/>
      <c r="B64" s="5"/>
      <c r="C64" s="5"/>
      <c r="D64" s="5"/>
      <c r="E64" s="5"/>
      <c r="F64" s="5"/>
      <c r="G64" s="5"/>
      <c r="H64" s="5"/>
      <c r="I64" s="5"/>
      <c r="J64" s="5"/>
      <c r="K64" s="5"/>
      <c r="L64" s="7"/>
      <c r="M64" s="11"/>
    </row>
    <row r="65" spans="1:13" ht="15.75">
      <c r="A65" s="14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15.75">
      <c r="A66" s="14"/>
      <c r="B66" s="5"/>
      <c r="C66" s="5"/>
      <c r="D66" s="5"/>
      <c r="E66" s="5"/>
      <c r="F66" s="5"/>
      <c r="G66" s="5"/>
      <c r="H66" s="5"/>
      <c r="I66" s="5"/>
      <c r="J66" s="5"/>
      <c r="K66" s="5"/>
      <c r="L66" s="7"/>
      <c r="M66" s="11"/>
    </row>
    <row r="67" spans="1:13" ht="15.75">
      <c r="A67" s="14"/>
      <c r="B67" s="5"/>
      <c r="C67" s="5"/>
      <c r="D67" s="5"/>
      <c r="E67" s="5"/>
      <c r="F67" s="5"/>
      <c r="G67" s="5"/>
      <c r="H67" s="5"/>
      <c r="I67" s="5"/>
      <c r="J67" s="5"/>
      <c r="K67" s="5"/>
      <c r="L67" s="7"/>
      <c r="M67" s="11"/>
    </row>
    <row r="68" spans="1:13" ht="15.75">
      <c r="A68" s="12"/>
      <c r="B68" s="5"/>
      <c r="C68" s="5"/>
      <c r="D68" s="5"/>
      <c r="E68" s="5"/>
      <c r="F68" s="5"/>
      <c r="G68" s="5"/>
      <c r="H68" s="5"/>
      <c r="I68" s="5"/>
      <c r="J68" s="5"/>
      <c r="K68" s="5"/>
      <c r="L68" s="7"/>
      <c r="M68" s="11"/>
    </row>
    <row r="69" spans="1:13" ht="15.75">
      <c r="A69" s="13"/>
      <c r="B69" s="5"/>
      <c r="C69" s="5"/>
      <c r="D69" s="5"/>
      <c r="E69" s="5"/>
      <c r="F69" s="5"/>
      <c r="G69" s="5"/>
      <c r="H69" s="5"/>
      <c r="I69" s="5"/>
      <c r="J69" s="5"/>
      <c r="K69" s="5"/>
      <c r="L69" s="7"/>
      <c r="M69" s="11"/>
    </row>
    <row r="70" spans="1:13" ht="15.75">
      <c r="A70" s="13"/>
      <c r="B70" s="5"/>
      <c r="C70" s="5"/>
      <c r="D70" s="5"/>
      <c r="E70" s="5"/>
      <c r="F70" s="5"/>
      <c r="G70" s="5"/>
      <c r="H70" s="5"/>
      <c r="I70" s="5"/>
      <c r="J70" s="5"/>
      <c r="K70" s="5"/>
      <c r="L70" s="7"/>
      <c r="M70" s="11"/>
    </row>
    <row r="71" spans="1:13" ht="15.75">
      <c r="A71" s="13"/>
      <c r="B71" s="5"/>
      <c r="C71" s="5"/>
      <c r="D71" s="5"/>
      <c r="E71" s="5"/>
      <c r="F71" s="5"/>
      <c r="G71" s="5"/>
      <c r="H71" s="5"/>
      <c r="I71" s="5"/>
      <c r="J71" s="5"/>
      <c r="K71" s="5"/>
      <c r="L71" s="7"/>
      <c r="M71" s="11"/>
    </row>
    <row r="72" spans="1:13" ht="15.75">
      <c r="A72" s="13"/>
      <c r="B72" s="5"/>
      <c r="C72" s="5"/>
      <c r="D72" s="5"/>
      <c r="E72" s="5"/>
      <c r="F72" s="5"/>
      <c r="G72" s="5"/>
      <c r="H72" s="5"/>
      <c r="I72" s="5"/>
      <c r="J72" s="5"/>
      <c r="K72" s="5"/>
      <c r="L72" s="7"/>
      <c r="M72" s="11"/>
    </row>
    <row r="73" spans="1:13" ht="15.75">
      <c r="A73" s="12"/>
      <c r="B73" s="5"/>
      <c r="C73" s="5"/>
      <c r="D73" s="5"/>
      <c r="E73" s="5"/>
      <c r="F73" s="5"/>
      <c r="G73" s="5"/>
      <c r="H73" s="5"/>
      <c r="I73" s="5"/>
      <c r="J73" s="5"/>
      <c r="K73" s="5"/>
      <c r="L73" s="7"/>
      <c r="M73" s="11"/>
    </row>
    <row r="74" spans="1:13" ht="15.75">
      <c r="A74" s="12"/>
      <c r="B74" s="5"/>
      <c r="C74" s="5"/>
      <c r="D74" s="5"/>
      <c r="E74" s="5"/>
      <c r="F74" s="5"/>
      <c r="G74" s="5"/>
      <c r="H74" s="5"/>
      <c r="I74" s="5"/>
      <c r="J74" s="5"/>
      <c r="K74" s="5"/>
      <c r="L74" s="7"/>
      <c r="M74" s="11"/>
    </row>
    <row r="75" spans="1:13" ht="15.75">
      <c r="A75" s="12"/>
      <c r="B75" s="5"/>
      <c r="C75" s="5"/>
      <c r="D75" s="5"/>
      <c r="E75" s="5"/>
      <c r="F75" s="5"/>
      <c r="G75" s="5"/>
      <c r="H75" s="5"/>
      <c r="I75" s="5"/>
      <c r="J75" s="5"/>
      <c r="K75" s="5"/>
      <c r="L75" s="7"/>
      <c r="M75" s="11"/>
    </row>
    <row r="76" spans="1:13" ht="15.75">
      <c r="A76" s="12"/>
      <c r="B76" s="5"/>
      <c r="C76" s="5"/>
      <c r="D76" s="5"/>
      <c r="E76" s="5"/>
      <c r="F76" s="5"/>
      <c r="G76" s="5"/>
      <c r="H76" s="5"/>
      <c r="I76" s="5"/>
      <c r="J76" s="5"/>
      <c r="K76" s="5"/>
      <c r="L76" s="7"/>
      <c r="M76" s="11"/>
    </row>
    <row r="77" spans="1:13" ht="15.75">
      <c r="A77" s="12"/>
      <c r="B77" s="5"/>
      <c r="C77" s="5"/>
      <c r="D77" s="5"/>
      <c r="E77" s="5"/>
      <c r="F77" s="5"/>
      <c r="G77" s="5"/>
      <c r="H77" s="5"/>
      <c r="I77" s="5"/>
      <c r="J77" s="5"/>
      <c r="K77" s="5"/>
      <c r="L77" s="7"/>
      <c r="M77" s="11"/>
    </row>
    <row r="78" spans="1:13" ht="15.75">
      <c r="A78" s="12"/>
      <c r="B78" s="5"/>
      <c r="C78" s="5"/>
      <c r="D78" s="5"/>
      <c r="E78" s="5"/>
      <c r="F78" s="5"/>
      <c r="G78" s="5"/>
      <c r="H78" s="5"/>
      <c r="I78" s="5"/>
      <c r="J78" s="5"/>
      <c r="K78" s="5"/>
      <c r="L78" s="7"/>
      <c r="M78" s="11"/>
    </row>
    <row r="79" spans="1:13" ht="15.75">
      <c r="A79" s="12"/>
      <c r="B79" s="5"/>
      <c r="C79" s="5"/>
      <c r="D79" s="5"/>
      <c r="E79" s="5"/>
      <c r="F79" s="5"/>
      <c r="G79" s="5"/>
      <c r="H79" s="5"/>
      <c r="I79" s="5"/>
      <c r="J79" s="5"/>
      <c r="K79" s="5"/>
      <c r="L79" s="7"/>
      <c r="M79" s="11"/>
    </row>
    <row r="80" spans="1:13" ht="15.75">
      <c r="A80" s="14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13" ht="15.75">
      <c r="A81" s="14"/>
      <c r="B81" s="5"/>
      <c r="C81" s="5"/>
      <c r="D81" s="5"/>
      <c r="E81" s="5"/>
      <c r="F81" s="5"/>
      <c r="G81" s="5"/>
      <c r="H81" s="5"/>
      <c r="I81" s="5"/>
      <c r="J81" s="5"/>
      <c r="K81" s="5"/>
      <c r="L81" s="7"/>
      <c r="M81" s="11"/>
    </row>
    <row r="82" spans="1:13" ht="15.75">
      <c r="A82" s="14"/>
      <c r="B82" s="5"/>
      <c r="C82" s="5"/>
      <c r="D82" s="5"/>
      <c r="E82" s="5"/>
      <c r="F82" s="5"/>
      <c r="G82" s="5"/>
      <c r="H82" s="5"/>
      <c r="I82" s="5"/>
      <c r="J82" s="5"/>
      <c r="K82" s="5"/>
      <c r="L82" s="7"/>
      <c r="M82" s="11"/>
    </row>
    <row r="83" spans="1:13" ht="15.75">
      <c r="A83" s="12"/>
      <c r="B83" s="5"/>
      <c r="C83" s="5"/>
      <c r="D83" s="5"/>
      <c r="E83" s="5"/>
      <c r="F83" s="5"/>
      <c r="G83" s="5"/>
      <c r="H83" s="5"/>
      <c r="I83" s="5"/>
      <c r="J83" s="5"/>
      <c r="K83" s="5"/>
      <c r="L83" s="7"/>
      <c r="M83" s="11"/>
    </row>
    <row r="84" spans="1:13" ht="15.75">
      <c r="A84" s="12"/>
      <c r="B84" s="5"/>
      <c r="C84" s="5"/>
      <c r="D84" s="5"/>
      <c r="E84" s="5"/>
      <c r="F84" s="5"/>
      <c r="G84" s="5"/>
      <c r="H84" s="5"/>
      <c r="I84" s="5"/>
      <c r="J84" s="5"/>
      <c r="K84" s="5"/>
      <c r="L84" s="7"/>
      <c r="M84" s="11"/>
    </row>
    <row r="85" spans="1:13" ht="15.75">
      <c r="A85" s="12"/>
      <c r="B85" s="5"/>
      <c r="C85" s="5"/>
      <c r="D85" s="5"/>
      <c r="E85" s="5"/>
      <c r="F85" s="5"/>
      <c r="G85" s="5"/>
      <c r="H85" s="5"/>
      <c r="I85" s="5"/>
      <c r="J85" s="5"/>
      <c r="K85" s="5"/>
      <c r="L85" s="7"/>
      <c r="M85" s="11"/>
    </row>
    <row r="86" spans="1:13" ht="15.75">
      <c r="A86" s="12"/>
      <c r="B86" s="5"/>
      <c r="C86" s="5"/>
      <c r="D86" s="5"/>
      <c r="E86" s="5"/>
      <c r="F86" s="5"/>
      <c r="G86" s="5"/>
      <c r="H86" s="5"/>
      <c r="I86" s="5"/>
      <c r="J86" s="5"/>
      <c r="K86" s="5"/>
      <c r="L86" s="7"/>
      <c r="M86" s="11"/>
    </row>
    <row r="87" spans="1:13" ht="15.75">
      <c r="A87" s="12"/>
      <c r="B87" s="5"/>
      <c r="C87" s="5"/>
      <c r="D87" s="5"/>
      <c r="E87" s="5"/>
      <c r="F87" s="5"/>
      <c r="G87" s="5"/>
      <c r="H87" s="5"/>
      <c r="I87" s="5"/>
      <c r="J87" s="5"/>
      <c r="K87" s="5"/>
      <c r="L87" s="7"/>
      <c r="M87" s="11"/>
    </row>
    <row r="88" spans="1:13" ht="15.75">
      <c r="A88" s="12"/>
      <c r="B88" s="5"/>
      <c r="C88" s="5"/>
      <c r="D88" s="5"/>
      <c r="E88" s="5"/>
      <c r="F88" s="5"/>
      <c r="G88" s="5"/>
      <c r="H88" s="5"/>
      <c r="I88" s="5"/>
      <c r="J88" s="5"/>
      <c r="K88" s="5"/>
      <c r="L88" s="7"/>
      <c r="M88" s="11"/>
    </row>
    <row r="89" spans="1:13" ht="15.75">
      <c r="A89" s="14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11"/>
    </row>
    <row r="90" spans="1:13" ht="15.75">
      <c r="A90" s="17"/>
      <c r="B90" s="5"/>
      <c r="C90" s="5"/>
      <c r="D90" s="5"/>
      <c r="E90" s="5"/>
      <c r="F90" s="5"/>
      <c r="G90" s="5"/>
      <c r="H90" s="5"/>
      <c r="I90" s="5"/>
      <c r="J90" s="5"/>
      <c r="K90" s="5"/>
      <c r="L90" s="7"/>
      <c r="M90" s="11"/>
    </row>
    <row r="91" spans="1:13" ht="15.75">
      <c r="A91" s="17"/>
      <c r="B91" s="5"/>
      <c r="C91" s="5"/>
      <c r="D91" s="5"/>
      <c r="E91" s="5"/>
      <c r="F91" s="5"/>
      <c r="G91" s="5"/>
      <c r="H91" s="5"/>
      <c r="I91" s="5"/>
      <c r="J91" s="5"/>
      <c r="K91" s="5"/>
      <c r="L91" s="7"/>
      <c r="M91" s="11"/>
    </row>
    <row r="92" spans="1:13" ht="15.75">
      <c r="A92" s="13"/>
      <c r="B92" s="5"/>
      <c r="C92" s="5"/>
      <c r="D92" s="5"/>
      <c r="E92" s="5"/>
      <c r="F92" s="5"/>
      <c r="G92" s="5"/>
      <c r="H92" s="5"/>
      <c r="I92" s="5"/>
      <c r="J92" s="5"/>
      <c r="K92" s="5"/>
      <c r="L92" s="7"/>
      <c r="M92" s="11"/>
    </row>
    <row r="93" spans="1:13" ht="15.75">
      <c r="A93" s="13"/>
      <c r="B93" s="5"/>
      <c r="C93" s="5"/>
      <c r="D93" s="5"/>
      <c r="E93" s="5"/>
      <c r="F93" s="5"/>
      <c r="G93" s="5"/>
      <c r="H93" s="5"/>
      <c r="I93" s="5"/>
      <c r="J93" s="5"/>
      <c r="K93" s="5"/>
      <c r="L93" s="7"/>
      <c r="M93" s="11"/>
    </row>
    <row r="94" spans="1:13" ht="15.75">
      <c r="A94" s="13"/>
      <c r="B94" s="5"/>
      <c r="C94" s="5"/>
      <c r="D94" s="5"/>
      <c r="E94" s="5"/>
      <c r="F94" s="5"/>
      <c r="G94" s="5"/>
      <c r="H94" s="5"/>
      <c r="I94" s="5"/>
      <c r="J94" s="5"/>
      <c r="K94" s="5"/>
      <c r="L94" s="7"/>
      <c r="M94" s="11"/>
    </row>
    <row r="95" spans="1:13" ht="15.75">
      <c r="A95" s="13"/>
      <c r="B95" s="5"/>
      <c r="C95" s="5"/>
      <c r="D95" s="5"/>
      <c r="E95" s="5"/>
      <c r="F95" s="5"/>
      <c r="G95" s="5"/>
      <c r="H95" s="5"/>
      <c r="I95" s="5"/>
      <c r="J95" s="5"/>
      <c r="K95" s="5"/>
      <c r="L95" s="7"/>
      <c r="M95" s="11"/>
    </row>
    <row r="96" spans="1:13" ht="15.75">
      <c r="A96" s="13"/>
      <c r="B96" s="5"/>
      <c r="C96" s="5"/>
      <c r="D96" s="5"/>
      <c r="E96" s="5"/>
      <c r="F96" s="5"/>
      <c r="G96" s="5"/>
      <c r="H96" s="5"/>
      <c r="I96" s="5"/>
      <c r="J96" s="5"/>
      <c r="K96" s="5"/>
      <c r="L96" s="7"/>
      <c r="M96" s="11"/>
    </row>
    <row r="97" spans="1:13" ht="15.75">
      <c r="A97" s="17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11"/>
    </row>
    <row r="98" spans="1:13" ht="15.75">
      <c r="A98" s="13"/>
      <c r="B98" s="5"/>
      <c r="C98" s="5"/>
      <c r="D98" s="5"/>
      <c r="E98" s="5"/>
      <c r="F98" s="5"/>
      <c r="G98" s="5"/>
      <c r="H98" s="5"/>
      <c r="I98" s="5"/>
      <c r="J98" s="5"/>
      <c r="K98" s="5"/>
      <c r="L98" s="7"/>
      <c r="M98" s="11"/>
    </row>
    <row r="99" spans="1:13" ht="15.75">
      <c r="A99" s="13"/>
      <c r="B99" s="5"/>
      <c r="C99" s="5"/>
      <c r="D99" s="5"/>
      <c r="E99" s="5"/>
      <c r="F99" s="5"/>
      <c r="G99" s="5"/>
      <c r="H99" s="5"/>
      <c r="I99" s="5"/>
      <c r="J99" s="5"/>
      <c r="K99" s="5"/>
      <c r="L99" s="7"/>
      <c r="M99" s="11"/>
    </row>
    <row r="100" spans="1:13" ht="15.75">
      <c r="A100" s="13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7"/>
      <c r="M100" s="11"/>
    </row>
    <row r="101" spans="1:13" ht="15.75">
      <c r="A101" s="12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7"/>
      <c r="M101" s="11"/>
    </row>
    <row r="102" spans="1:13" ht="15.75">
      <c r="A102" s="12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7"/>
      <c r="M102" s="11"/>
    </row>
    <row r="103" spans="1:13" ht="15.75">
      <c r="A103" s="12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7"/>
      <c r="M103" s="11"/>
    </row>
    <row r="104" spans="1:13" ht="15.75">
      <c r="A104" s="12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7"/>
      <c r="M104" s="11"/>
    </row>
    <row r="105" spans="1:13" ht="15.75">
      <c r="A105" s="12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7"/>
      <c r="M105" s="11"/>
    </row>
    <row r="106" spans="1:13" ht="15.75">
      <c r="A106" s="12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7"/>
      <c r="M106" s="11"/>
    </row>
    <row r="107" spans="1:13" ht="15.75">
      <c r="A107" s="12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7"/>
      <c r="M107" s="11"/>
    </row>
    <row r="108" spans="1:13" ht="15.75">
      <c r="A108" s="12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7"/>
      <c r="M108" s="11"/>
    </row>
    <row r="109" spans="1:13" ht="15.75">
      <c r="A109" s="12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7"/>
      <c r="M109" s="11"/>
    </row>
    <row r="110" spans="1:13" ht="15.75">
      <c r="A110" s="12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7"/>
      <c r="M110" s="11"/>
    </row>
    <row r="111" spans="1:13" ht="15.75">
      <c r="A111" s="14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13" ht="15.75">
      <c r="A112" s="14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1"/>
    </row>
    <row r="113" spans="1:13" ht="15.75">
      <c r="A113" s="12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7"/>
      <c r="M113" s="11"/>
    </row>
    <row r="114" spans="1:13" ht="15.75">
      <c r="A114" s="13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7"/>
      <c r="M114" s="11"/>
    </row>
    <row r="115" spans="1:13" ht="15.75">
      <c r="A115" s="13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7"/>
      <c r="M115" s="11"/>
    </row>
    <row r="116" spans="1:13" ht="15.75">
      <c r="A116" s="17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15.75">
      <c r="A117" s="13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7"/>
      <c r="M117" s="7"/>
    </row>
    <row r="118" spans="1:13" ht="15.75">
      <c r="A118" s="13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7"/>
      <c r="M118" s="7"/>
    </row>
    <row r="119" spans="1:13" ht="15.75">
      <c r="A119" s="13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7"/>
      <c r="M119" s="7"/>
    </row>
    <row r="120" spans="1:13" ht="15.75">
      <c r="A120" s="13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7"/>
      <c r="M120" s="7"/>
    </row>
    <row r="121" spans="1:13" ht="15.75">
      <c r="A121" s="13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7"/>
      <c r="M121" s="7"/>
    </row>
    <row r="122" spans="1:13" ht="15.75">
      <c r="A122" s="13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7"/>
      <c r="M122" s="7"/>
    </row>
    <row r="123" spans="1:13" ht="15.75">
      <c r="A123" s="13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7"/>
      <c r="M123" s="7"/>
    </row>
    <row r="124" spans="1:13" ht="15.75">
      <c r="A124" s="13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7"/>
      <c r="M124" s="7"/>
    </row>
    <row r="125" spans="1:13" ht="15.75">
      <c r="A125" s="13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7"/>
      <c r="M125" s="7"/>
    </row>
    <row r="126" spans="1:13" ht="15.75">
      <c r="A126" s="13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7"/>
      <c r="M126" s="7"/>
    </row>
    <row r="127" spans="1:13" ht="15.75">
      <c r="A127" s="13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7"/>
      <c r="M127" s="7"/>
    </row>
    <row r="128" spans="1:13" ht="15.75">
      <c r="A128" s="13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7"/>
      <c r="M128" s="7"/>
    </row>
    <row r="129" spans="1:13" ht="15.75">
      <c r="A129" s="17"/>
      <c r="B129" s="9"/>
      <c r="C129" s="5"/>
      <c r="D129" s="5"/>
      <c r="E129" s="5"/>
      <c r="F129" s="5"/>
      <c r="G129" s="5"/>
      <c r="H129" s="5"/>
      <c r="I129" s="5"/>
      <c r="J129" s="5"/>
      <c r="K129" s="5"/>
      <c r="L129" s="7"/>
      <c r="M129" s="7"/>
    </row>
    <row r="130" spans="1:13" ht="15.75">
      <c r="A130" s="13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7"/>
      <c r="M130" s="7"/>
    </row>
    <row r="131" spans="1:13" ht="15.75">
      <c r="A131" s="12"/>
      <c r="B131" s="9"/>
      <c r="C131" s="5"/>
      <c r="D131" s="5"/>
      <c r="E131" s="5"/>
      <c r="F131" s="5"/>
      <c r="G131" s="5"/>
      <c r="H131" s="5"/>
      <c r="I131" s="5"/>
      <c r="J131" s="5"/>
      <c r="K131" s="5"/>
      <c r="L131" s="7"/>
      <c r="M131" s="7"/>
    </row>
    <row r="132" spans="1:13" ht="15.75">
      <c r="A132" s="13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7"/>
      <c r="M132" s="7"/>
    </row>
    <row r="133" spans="1:13" ht="15.75">
      <c r="A133" s="13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7"/>
      <c r="M133" s="7"/>
    </row>
    <row r="134" spans="1:13" ht="15.75">
      <c r="A134" s="13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7"/>
      <c r="M134" s="7"/>
    </row>
    <row r="135" spans="1:13" ht="15.75">
      <c r="A135" s="13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7"/>
      <c r="M135" s="7"/>
    </row>
    <row r="136" spans="1:13" ht="15.75">
      <c r="A136" s="13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7"/>
      <c r="M136" s="7"/>
    </row>
    <row r="137" spans="1:13" ht="15.75">
      <c r="A137" s="3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7"/>
      <c r="M137" s="7"/>
    </row>
    <row r="138" spans="1:13" ht="15.75">
      <c r="A138" s="1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7"/>
      <c r="M138" s="7"/>
    </row>
    <row r="139" spans="1:13" ht="15.75">
      <c r="A139" s="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7"/>
      <c r="M139" s="7"/>
    </row>
    <row r="140" spans="1:13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7"/>
      <c r="M140" s="7"/>
    </row>
    <row r="141" spans="1:13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7"/>
      <c r="M141" s="7"/>
    </row>
    <row r="142" spans="1:13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7"/>
      <c r="M142" s="7"/>
    </row>
    <row r="143" spans="1:13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7"/>
      <c r="M143" s="7"/>
    </row>
  </sheetData>
  <pageMargins left="0" right="0.11811023622047245" top="0.74803149606299213" bottom="0.74803149606299213" header="0.31496062992125984" footer="0.31496062992125984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48"/>
  <sheetViews>
    <sheetView tabSelected="1" workbookViewId="0">
      <pane ySplit="2" topLeftCell="A3" activePane="bottomLeft" state="frozen"/>
      <selection pane="bottomLeft" activeCell="D8" sqref="D8"/>
    </sheetView>
  </sheetViews>
  <sheetFormatPr defaultRowHeight="12"/>
  <cols>
    <col min="1" max="1" width="28.33203125" customWidth="1"/>
    <col min="2" max="2" width="16.33203125" customWidth="1"/>
    <col min="3" max="3" width="14.83203125" customWidth="1"/>
    <col min="4" max="4" width="13.5" customWidth="1"/>
    <col min="5" max="5" width="14.83203125" customWidth="1"/>
    <col min="6" max="6" width="14.1640625" customWidth="1"/>
    <col min="7" max="7" width="16.1640625" customWidth="1"/>
    <col min="8" max="8" width="16.83203125" customWidth="1"/>
    <col min="9" max="9" width="16.33203125" customWidth="1"/>
    <col min="10" max="10" width="15.6640625" customWidth="1"/>
    <col min="11" max="11" width="13.33203125" customWidth="1"/>
    <col min="12" max="12" width="16.33203125" customWidth="1"/>
    <col min="13" max="13" width="18.1640625" customWidth="1"/>
    <col min="14" max="15" width="11.6640625" bestFit="1" customWidth="1"/>
  </cols>
  <sheetData>
    <row r="1" spans="1:13" ht="20.25">
      <c r="A1" s="22" t="s">
        <v>105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ht="15.75">
      <c r="A2" s="10"/>
      <c r="B2" s="15">
        <v>211</v>
      </c>
      <c r="C2" s="15">
        <v>213</v>
      </c>
      <c r="D2" s="15">
        <v>221</v>
      </c>
      <c r="E2" s="15">
        <v>226</v>
      </c>
      <c r="F2" s="15">
        <v>222</v>
      </c>
      <c r="G2" s="15">
        <v>223</v>
      </c>
      <c r="H2" s="15">
        <v>225</v>
      </c>
      <c r="I2" s="15">
        <v>226</v>
      </c>
      <c r="J2" s="15">
        <v>290</v>
      </c>
      <c r="K2" s="15">
        <v>310</v>
      </c>
      <c r="L2" s="16">
        <v>340</v>
      </c>
      <c r="M2" s="16" t="s">
        <v>5</v>
      </c>
    </row>
    <row r="3" spans="1:13" ht="15.75">
      <c r="A3" s="15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1"/>
      <c r="M3" s="2"/>
    </row>
    <row r="4" spans="1:13" ht="29.25" customHeight="1">
      <c r="A4" s="4" t="s">
        <v>1</v>
      </c>
      <c r="B4" s="5">
        <v>866220</v>
      </c>
      <c r="C4" s="5">
        <v>261599</v>
      </c>
      <c r="D4" s="5"/>
      <c r="E4" s="5"/>
      <c r="F4" s="5"/>
      <c r="G4" s="5"/>
      <c r="H4" s="5"/>
      <c r="I4" s="5"/>
      <c r="J4" s="5"/>
      <c r="K4" s="5"/>
      <c r="L4" s="1"/>
      <c r="M4" s="7">
        <f>B4+C4</f>
        <v>1127819</v>
      </c>
    </row>
    <row r="5" spans="1:13" ht="15.75">
      <c r="A5" s="8" t="s">
        <v>5</v>
      </c>
      <c r="B5" s="9">
        <f>B4</f>
        <v>866220</v>
      </c>
      <c r="C5" s="9">
        <f>C4</f>
        <v>261599</v>
      </c>
      <c r="D5" s="9"/>
      <c r="E5" s="9"/>
      <c r="F5" s="9"/>
      <c r="G5" s="9"/>
      <c r="H5" s="9"/>
      <c r="I5" s="9"/>
      <c r="J5" s="9"/>
      <c r="K5" s="9"/>
      <c r="L5" s="10"/>
      <c r="M5" s="11">
        <f>B5+C5+D5+E5+F5+G5+H5+I5+J5+K5+L5</f>
        <v>1127819</v>
      </c>
    </row>
    <row r="6" spans="1:13" ht="15.75">
      <c r="A6" s="8" t="s">
        <v>2</v>
      </c>
      <c r="B6" s="9"/>
      <c r="C6" s="9"/>
      <c r="D6" s="9"/>
      <c r="E6" s="9"/>
      <c r="F6" s="9"/>
      <c r="G6" s="9"/>
      <c r="H6" s="9"/>
      <c r="I6" s="9"/>
      <c r="J6" s="9"/>
      <c r="K6" s="9"/>
      <c r="L6" s="10"/>
      <c r="M6" s="11"/>
    </row>
    <row r="7" spans="1:13" ht="40.5" customHeight="1">
      <c r="A7" s="4" t="s">
        <v>70</v>
      </c>
      <c r="B7" s="5">
        <f>57000+1186110</f>
        <v>1243110</v>
      </c>
      <c r="C7" s="5">
        <f>358205.22+17214</f>
        <v>375419.22</v>
      </c>
      <c r="D7" s="5"/>
      <c r="E7" s="5"/>
      <c r="F7" s="5"/>
      <c r="G7" s="5"/>
      <c r="H7" s="5"/>
      <c r="I7" s="5"/>
      <c r="J7" s="5"/>
      <c r="K7" s="5"/>
      <c r="L7" s="1"/>
      <c r="M7" s="7">
        <f t="shared" ref="M7:M79" si="0">B7+C7+D7+E7+F7+G7+H7+I7+J7+K7+L7</f>
        <v>1618529.22</v>
      </c>
    </row>
    <row r="8" spans="1:13" ht="63.75" customHeight="1">
      <c r="A8" s="4" t="s">
        <v>71</v>
      </c>
      <c r="B8" s="5">
        <f>567077.88+8250+8250+9904+9904</f>
        <v>603385.88</v>
      </c>
      <c r="C8" s="5">
        <f>171257.52+10965.02</f>
        <v>182222.53999999998</v>
      </c>
      <c r="D8" s="5"/>
      <c r="E8" s="5"/>
      <c r="F8" s="5"/>
      <c r="G8" s="5"/>
      <c r="H8" s="5"/>
      <c r="I8" s="5"/>
      <c r="J8" s="5"/>
      <c r="K8" s="5"/>
      <c r="L8" s="1"/>
      <c r="M8" s="7">
        <f t="shared" si="0"/>
        <v>785608.41999999993</v>
      </c>
    </row>
    <row r="9" spans="1:13" ht="33" customHeight="1">
      <c r="A9" s="4" t="s">
        <v>85</v>
      </c>
      <c r="B9" s="5"/>
      <c r="C9" s="5"/>
      <c r="D9" s="5"/>
      <c r="E9" s="5">
        <v>102648.4</v>
      </c>
      <c r="F9" s="5"/>
      <c r="G9" s="5"/>
      <c r="H9" s="5"/>
      <c r="I9" s="5"/>
      <c r="J9" s="5"/>
      <c r="K9" s="5"/>
      <c r="L9" s="1"/>
      <c r="M9" s="7">
        <f t="shared" si="0"/>
        <v>102648.4</v>
      </c>
    </row>
    <row r="10" spans="1:13" ht="15.75">
      <c r="A10" s="4" t="s">
        <v>3</v>
      </c>
      <c r="B10" s="5"/>
      <c r="C10" s="5"/>
      <c r="D10" s="5">
        <v>120000</v>
      </c>
      <c r="E10" s="5"/>
      <c r="F10" s="5"/>
      <c r="G10" s="5"/>
      <c r="H10" s="5"/>
      <c r="I10" s="5"/>
      <c r="J10" s="5"/>
      <c r="K10" s="5"/>
      <c r="L10" s="1"/>
      <c r="M10" s="7">
        <f t="shared" si="0"/>
        <v>120000</v>
      </c>
    </row>
    <row r="11" spans="1:13" ht="23.25" customHeight="1">
      <c r="A11" s="4" t="s">
        <v>4</v>
      </c>
      <c r="B11" s="5"/>
      <c r="C11" s="5"/>
      <c r="D11" s="5"/>
      <c r="E11" s="5"/>
      <c r="F11" s="5"/>
      <c r="G11" s="5">
        <v>100000</v>
      </c>
      <c r="H11" s="5"/>
      <c r="I11" s="5"/>
      <c r="J11" s="5"/>
      <c r="K11" s="5"/>
      <c r="L11" s="1"/>
      <c r="M11" s="7">
        <f t="shared" si="0"/>
        <v>100000</v>
      </c>
    </row>
    <row r="12" spans="1:13" ht="31.5" customHeight="1">
      <c r="A12" s="4" t="s">
        <v>65</v>
      </c>
      <c r="B12" s="5"/>
      <c r="C12" s="5"/>
      <c r="D12" s="5"/>
      <c r="E12" s="5">
        <v>130000</v>
      </c>
      <c r="F12" s="5"/>
      <c r="G12" s="5"/>
      <c r="H12" s="5"/>
      <c r="I12" s="5"/>
      <c r="J12" s="5"/>
      <c r="K12" s="5"/>
      <c r="L12" s="1"/>
      <c r="M12" s="7">
        <f t="shared" si="0"/>
        <v>130000</v>
      </c>
    </row>
    <row r="13" spans="1:13" ht="66.75" customHeight="1">
      <c r="A13" s="4" t="s">
        <v>72</v>
      </c>
      <c r="B13" s="5"/>
      <c r="C13" s="5"/>
      <c r="D13" s="5"/>
      <c r="E13" s="5"/>
      <c r="F13" s="5"/>
      <c r="G13" s="5"/>
      <c r="H13" s="5"/>
      <c r="I13" s="5">
        <v>200000</v>
      </c>
      <c r="J13" s="5"/>
      <c r="K13" s="5"/>
      <c r="L13" s="1"/>
      <c r="M13" s="7">
        <f t="shared" si="0"/>
        <v>200000</v>
      </c>
    </row>
    <row r="14" spans="1:13" ht="58.5" customHeight="1">
      <c r="A14" s="4" t="s">
        <v>82</v>
      </c>
      <c r="B14" s="5"/>
      <c r="C14" s="5"/>
      <c r="D14" s="5"/>
      <c r="E14" s="5"/>
      <c r="F14" s="5"/>
      <c r="G14" s="5"/>
      <c r="H14" s="5"/>
      <c r="I14" s="5">
        <v>15000</v>
      </c>
      <c r="J14" s="5"/>
      <c r="K14" s="5"/>
      <c r="L14" s="1"/>
      <c r="M14" s="7">
        <f t="shared" si="0"/>
        <v>15000</v>
      </c>
    </row>
    <row r="15" spans="1:13" ht="50.25" customHeight="1">
      <c r="A15" s="4" t="s">
        <v>86</v>
      </c>
      <c r="B15" s="5"/>
      <c r="C15" s="5"/>
      <c r="D15" s="5"/>
      <c r="E15" s="5"/>
      <c r="F15" s="5"/>
      <c r="G15" s="5"/>
      <c r="H15" s="5"/>
      <c r="I15" s="5">
        <v>45000</v>
      </c>
      <c r="J15" s="5"/>
      <c r="K15" s="5"/>
      <c r="L15" s="7"/>
      <c r="M15" s="7">
        <f t="shared" si="0"/>
        <v>45000</v>
      </c>
    </row>
    <row r="16" spans="1:13" ht="42" customHeight="1">
      <c r="A16" s="4" t="s">
        <v>87</v>
      </c>
      <c r="B16" s="5"/>
      <c r="C16" s="5"/>
      <c r="D16" s="5"/>
      <c r="E16" s="5"/>
      <c r="F16" s="5"/>
      <c r="G16" s="5"/>
      <c r="H16" s="5"/>
      <c r="I16" s="5"/>
      <c r="J16" s="5">
        <v>2000</v>
      </c>
      <c r="K16" s="5"/>
      <c r="L16" s="7"/>
      <c r="M16" s="7">
        <f t="shared" si="0"/>
        <v>2000</v>
      </c>
    </row>
    <row r="17" spans="1:15" ht="70.5" customHeight="1">
      <c r="A17" s="4" t="s">
        <v>73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7">
        <v>15000</v>
      </c>
      <c r="M17" s="7">
        <f t="shared" si="0"/>
        <v>15000</v>
      </c>
    </row>
    <row r="18" spans="1:15" ht="15.75">
      <c r="A18" s="8" t="s">
        <v>5</v>
      </c>
      <c r="B18" s="9">
        <f>SUM(B7:B17)</f>
        <v>1846495.88</v>
      </c>
      <c r="C18" s="9">
        <f t="shared" ref="C18:M18" si="1">SUM(C7:C17)</f>
        <v>557641.76</v>
      </c>
      <c r="D18" s="9">
        <f t="shared" si="1"/>
        <v>120000</v>
      </c>
      <c r="E18" s="9">
        <f t="shared" si="1"/>
        <v>232648.4</v>
      </c>
      <c r="F18" s="9">
        <f t="shared" si="1"/>
        <v>0</v>
      </c>
      <c r="G18" s="9">
        <f t="shared" si="1"/>
        <v>100000</v>
      </c>
      <c r="H18" s="9">
        <f t="shared" si="1"/>
        <v>0</v>
      </c>
      <c r="I18" s="9">
        <f t="shared" si="1"/>
        <v>260000</v>
      </c>
      <c r="J18" s="9">
        <f t="shared" si="1"/>
        <v>2000</v>
      </c>
      <c r="K18" s="9">
        <f t="shared" si="1"/>
        <v>0</v>
      </c>
      <c r="L18" s="9">
        <f t="shared" si="1"/>
        <v>15000</v>
      </c>
      <c r="M18" s="9">
        <f t="shared" si="1"/>
        <v>3133786.0399999996</v>
      </c>
      <c r="N18" s="19"/>
    </row>
    <row r="19" spans="1:15" ht="15.75">
      <c r="A19" s="14" t="s">
        <v>6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1"/>
      <c r="M19" s="7">
        <f t="shared" si="0"/>
        <v>0</v>
      </c>
    </row>
    <row r="20" spans="1:15" ht="29.25" customHeight="1">
      <c r="A20" s="12" t="s">
        <v>7</v>
      </c>
      <c r="B20" s="5"/>
      <c r="C20" s="5"/>
      <c r="D20" s="5"/>
      <c r="E20" s="5"/>
      <c r="F20" s="5"/>
      <c r="G20" s="5"/>
      <c r="H20" s="5"/>
      <c r="I20" s="5"/>
      <c r="J20" s="5">
        <v>50000</v>
      </c>
      <c r="K20" s="5"/>
      <c r="L20" s="1"/>
      <c r="M20" s="7">
        <f t="shared" si="0"/>
        <v>50000</v>
      </c>
    </row>
    <row r="21" spans="1:15" ht="15.75">
      <c r="A21" s="14" t="s">
        <v>5</v>
      </c>
      <c r="B21" s="9">
        <f>B20</f>
        <v>0</v>
      </c>
      <c r="C21" s="9">
        <f t="shared" ref="C21:M21" si="2">C20</f>
        <v>0</v>
      </c>
      <c r="D21" s="9">
        <f t="shared" si="2"/>
        <v>0</v>
      </c>
      <c r="E21" s="9">
        <f t="shared" si="2"/>
        <v>0</v>
      </c>
      <c r="F21" s="9">
        <f t="shared" si="2"/>
        <v>0</v>
      </c>
      <c r="G21" s="9">
        <f t="shared" si="2"/>
        <v>0</v>
      </c>
      <c r="H21" s="9">
        <f t="shared" si="2"/>
        <v>0</v>
      </c>
      <c r="I21" s="9">
        <f t="shared" si="2"/>
        <v>0</v>
      </c>
      <c r="J21" s="9">
        <f t="shared" si="2"/>
        <v>50000</v>
      </c>
      <c r="K21" s="9">
        <f t="shared" si="2"/>
        <v>0</v>
      </c>
      <c r="L21" s="9">
        <f t="shared" si="2"/>
        <v>0</v>
      </c>
      <c r="M21" s="9">
        <f t="shared" si="2"/>
        <v>50000</v>
      </c>
    </row>
    <row r="22" spans="1:15" ht="15.75">
      <c r="A22" s="14" t="s">
        <v>8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1"/>
      <c r="M22" s="7">
        <f t="shared" si="0"/>
        <v>0</v>
      </c>
    </row>
    <row r="23" spans="1:15" ht="32.25">
      <c r="A23" s="12" t="s">
        <v>69</v>
      </c>
      <c r="B23" s="5"/>
      <c r="C23" s="5"/>
      <c r="D23" s="5"/>
      <c r="E23" s="5"/>
      <c r="F23" s="5"/>
      <c r="G23" s="5"/>
      <c r="H23" s="5"/>
      <c r="I23" s="5"/>
      <c r="J23" s="20"/>
      <c r="K23" s="20"/>
      <c r="L23" s="20">
        <v>6000</v>
      </c>
      <c r="M23" s="7">
        <f t="shared" si="0"/>
        <v>6000</v>
      </c>
      <c r="O23" s="19"/>
    </row>
    <row r="24" spans="1:15" ht="32.25">
      <c r="A24" s="12" t="s">
        <v>74</v>
      </c>
      <c r="B24" s="5"/>
      <c r="C24" s="5"/>
      <c r="D24" s="5"/>
      <c r="E24" s="5"/>
      <c r="F24" s="5"/>
      <c r="G24" s="5"/>
      <c r="H24" s="5"/>
      <c r="I24" s="5"/>
      <c r="J24" s="20">
        <v>10000</v>
      </c>
      <c r="K24" s="20"/>
      <c r="L24" s="20"/>
      <c r="M24" s="7">
        <f t="shared" si="0"/>
        <v>10000</v>
      </c>
    </row>
    <row r="25" spans="1:15" ht="50.25" customHeight="1">
      <c r="A25" s="12" t="s">
        <v>75</v>
      </c>
      <c r="B25" s="5"/>
      <c r="C25" s="5"/>
      <c r="D25" s="5"/>
      <c r="E25" s="5"/>
      <c r="F25" s="5"/>
      <c r="G25" s="5"/>
      <c r="H25" s="5"/>
      <c r="I25" s="5">
        <v>400000</v>
      </c>
      <c r="J25" s="20"/>
      <c r="K25" s="20"/>
      <c r="L25" s="20"/>
      <c r="M25" s="7">
        <f t="shared" si="0"/>
        <v>400000</v>
      </c>
    </row>
    <row r="26" spans="1:15" ht="15.75">
      <c r="A26" s="14" t="s">
        <v>5</v>
      </c>
      <c r="B26" s="9">
        <f>B25</f>
        <v>0</v>
      </c>
      <c r="C26" s="9">
        <f t="shared" ref="C26:H26" si="3">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>SUM(I23:I25)</f>
        <v>400000</v>
      </c>
      <c r="J26" s="9">
        <f t="shared" ref="J26:M26" si="4">SUM(J23:J25)</f>
        <v>10000</v>
      </c>
      <c r="K26" s="9">
        <f t="shared" si="4"/>
        <v>0</v>
      </c>
      <c r="L26" s="9">
        <f t="shared" si="4"/>
        <v>6000</v>
      </c>
      <c r="M26" s="9">
        <f t="shared" si="4"/>
        <v>416000</v>
      </c>
    </row>
    <row r="27" spans="1:15" ht="15.75">
      <c r="A27" s="14" t="s">
        <v>66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11">
        <f t="shared" si="0"/>
        <v>0</v>
      </c>
    </row>
    <row r="28" spans="1:15" ht="15.75">
      <c r="A28" s="12" t="s">
        <v>67</v>
      </c>
      <c r="B28" s="5"/>
      <c r="C28" s="5"/>
      <c r="D28" s="5"/>
      <c r="E28" s="5"/>
      <c r="F28" s="5">
        <v>20000</v>
      </c>
      <c r="G28" s="9"/>
      <c r="H28" s="9"/>
      <c r="I28" s="9"/>
      <c r="J28" s="9"/>
      <c r="K28" s="9"/>
      <c r="L28" s="9"/>
      <c r="M28" s="7">
        <f t="shared" si="0"/>
        <v>20000</v>
      </c>
    </row>
    <row r="29" spans="1:15" ht="15.75">
      <c r="A29" s="14" t="s">
        <v>5</v>
      </c>
      <c r="B29" s="9"/>
      <c r="C29" s="9"/>
      <c r="D29" s="9"/>
      <c r="E29" s="9"/>
      <c r="F29" s="9">
        <f>F28</f>
        <v>20000</v>
      </c>
      <c r="G29" s="9"/>
      <c r="H29" s="9"/>
      <c r="I29" s="9"/>
      <c r="J29" s="9"/>
      <c r="K29" s="9"/>
      <c r="L29" s="9"/>
      <c r="M29" s="11">
        <f t="shared" si="0"/>
        <v>20000</v>
      </c>
    </row>
    <row r="30" spans="1:15" ht="15.75">
      <c r="A30" s="14" t="s">
        <v>9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1"/>
      <c r="M30" s="11">
        <f t="shared" si="0"/>
        <v>0</v>
      </c>
    </row>
    <row r="31" spans="1:15" ht="27.75" customHeight="1">
      <c r="A31" s="12" t="s">
        <v>76</v>
      </c>
      <c r="B31" s="5"/>
      <c r="C31" s="5"/>
      <c r="D31" s="5"/>
      <c r="E31" s="5"/>
      <c r="F31" s="5"/>
      <c r="G31" s="5"/>
      <c r="H31" s="5"/>
      <c r="I31" s="5">
        <f>101990.84-20000</f>
        <v>81990.84</v>
      </c>
      <c r="J31" s="5"/>
      <c r="K31" s="5">
        <f>30000+20000</f>
        <v>50000</v>
      </c>
      <c r="L31" s="1"/>
      <c r="M31" s="11">
        <f t="shared" si="0"/>
        <v>131990.84</v>
      </c>
    </row>
    <row r="32" spans="1:15" ht="48.75" customHeight="1">
      <c r="A32" s="12" t="s">
        <v>11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7">
        <v>50000</v>
      </c>
      <c r="M32" s="11">
        <f t="shared" si="0"/>
        <v>50000</v>
      </c>
    </row>
    <row r="33" spans="1:13" ht="15.75" hidden="1">
      <c r="A33" s="12"/>
      <c r="B33" s="5"/>
      <c r="C33" s="5"/>
      <c r="D33" s="5"/>
      <c r="E33" s="5"/>
      <c r="F33" s="5"/>
      <c r="G33" s="5"/>
      <c r="H33" s="5"/>
      <c r="I33" s="5"/>
      <c r="J33" s="5"/>
      <c r="K33" s="5"/>
      <c r="L33" s="7"/>
      <c r="M33" s="11"/>
    </row>
    <row r="34" spans="1:13" ht="45" customHeight="1">
      <c r="A34" s="12" t="s">
        <v>10</v>
      </c>
      <c r="B34" s="5"/>
      <c r="C34" s="5"/>
      <c r="D34" s="5"/>
      <c r="E34" s="5"/>
      <c r="F34" s="5"/>
      <c r="G34" s="5"/>
      <c r="H34" s="5">
        <v>700000</v>
      </c>
      <c r="I34" s="5"/>
      <c r="J34" s="5"/>
      <c r="K34" s="5"/>
      <c r="L34" s="7"/>
      <c r="M34" s="11">
        <f t="shared" si="0"/>
        <v>700000</v>
      </c>
    </row>
    <row r="35" spans="1:13" ht="15.75">
      <c r="A35" s="14" t="s">
        <v>5</v>
      </c>
      <c r="B35" s="9">
        <f>SUM(B31:B34)</f>
        <v>0</v>
      </c>
      <c r="C35" s="9">
        <f t="shared" ref="C35:M35" si="5">SUM(C31:C34)</f>
        <v>0</v>
      </c>
      <c r="D35" s="9">
        <f t="shared" si="5"/>
        <v>0</v>
      </c>
      <c r="E35" s="9">
        <f t="shared" si="5"/>
        <v>0</v>
      </c>
      <c r="F35" s="9">
        <f t="shared" si="5"/>
        <v>0</v>
      </c>
      <c r="G35" s="9">
        <f t="shared" si="5"/>
        <v>0</v>
      </c>
      <c r="H35" s="9">
        <f t="shared" si="5"/>
        <v>700000</v>
      </c>
      <c r="I35" s="9">
        <f t="shared" si="5"/>
        <v>81990.84</v>
      </c>
      <c r="J35" s="9">
        <f t="shared" si="5"/>
        <v>0</v>
      </c>
      <c r="K35" s="9">
        <f t="shared" si="5"/>
        <v>50000</v>
      </c>
      <c r="L35" s="9">
        <f t="shared" si="5"/>
        <v>50000</v>
      </c>
      <c r="M35" s="9">
        <f t="shared" si="5"/>
        <v>881990.84</v>
      </c>
    </row>
    <row r="36" spans="1:13" ht="15.75">
      <c r="A36" s="14" t="s">
        <v>12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7"/>
      <c r="M36" s="11">
        <f t="shared" si="0"/>
        <v>0</v>
      </c>
    </row>
    <row r="37" spans="1:13" ht="43.5" customHeight="1">
      <c r="A37" s="12" t="s">
        <v>13</v>
      </c>
      <c r="B37" s="5"/>
      <c r="C37" s="5"/>
      <c r="D37" s="5"/>
      <c r="E37" s="5"/>
      <c r="F37" s="5"/>
      <c r="G37" s="5"/>
      <c r="H37" s="5"/>
      <c r="I37" s="5">
        <v>500000</v>
      </c>
      <c r="J37" s="5"/>
      <c r="K37" s="5"/>
      <c r="L37" s="7"/>
      <c r="M37" s="11">
        <f t="shared" si="0"/>
        <v>500000</v>
      </c>
    </row>
    <row r="38" spans="1:13" ht="15.75">
      <c r="A38" s="14" t="s">
        <v>5</v>
      </c>
      <c r="B38" s="9">
        <f>B37</f>
        <v>0</v>
      </c>
      <c r="C38" s="9">
        <f t="shared" ref="C38:L38" si="6">C37</f>
        <v>0</v>
      </c>
      <c r="D38" s="9">
        <f t="shared" si="6"/>
        <v>0</v>
      </c>
      <c r="E38" s="9">
        <f t="shared" si="6"/>
        <v>0</v>
      </c>
      <c r="F38" s="9">
        <f t="shared" si="6"/>
        <v>0</v>
      </c>
      <c r="G38" s="9">
        <f t="shared" si="6"/>
        <v>0</v>
      </c>
      <c r="H38" s="9">
        <f t="shared" si="6"/>
        <v>0</v>
      </c>
      <c r="I38" s="9">
        <f t="shared" si="6"/>
        <v>500000</v>
      </c>
      <c r="J38" s="9">
        <f t="shared" si="6"/>
        <v>0</v>
      </c>
      <c r="K38" s="9">
        <f t="shared" si="6"/>
        <v>0</v>
      </c>
      <c r="L38" s="9">
        <f t="shared" si="6"/>
        <v>0</v>
      </c>
      <c r="M38" s="11">
        <f t="shared" si="0"/>
        <v>500000</v>
      </c>
    </row>
    <row r="39" spans="1:13" ht="15.75">
      <c r="A39" s="14" t="s">
        <v>14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7"/>
      <c r="M39" s="11">
        <f t="shared" si="0"/>
        <v>0</v>
      </c>
    </row>
    <row r="40" spans="1:13" ht="28.5" customHeight="1">
      <c r="A40" s="14" t="s">
        <v>15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7"/>
      <c r="M40" s="11">
        <f t="shared" si="0"/>
        <v>0</v>
      </c>
    </row>
    <row r="41" spans="1:13" ht="38.25" customHeight="1">
      <c r="A41" s="12" t="s">
        <v>16</v>
      </c>
      <c r="B41" s="5"/>
      <c r="C41" s="5"/>
      <c r="D41" s="5"/>
      <c r="E41" s="5"/>
      <c r="F41" s="5"/>
      <c r="G41" s="5">
        <v>1300000</v>
      </c>
      <c r="H41" s="5"/>
      <c r="I41" s="5"/>
      <c r="J41" s="5"/>
      <c r="K41" s="5"/>
      <c r="L41" s="7"/>
      <c r="M41" s="11">
        <f t="shared" si="0"/>
        <v>1300000</v>
      </c>
    </row>
    <row r="42" spans="1:13" ht="56.25" customHeight="1">
      <c r="A42" s="12" t="s">
        <v>77</v>
      </c>
      <c r="B42" s="5"/>
      <c r="C42" s="5"/>
      <c r="D42" s="5"/>
      <c r="E42" s="5"/>
      <c r="F42" s="5"/>
      <c r="G42" s="5"/>
      <c r="H42" s="5">
        <v>120000</v>
      </c>
      <c r="I42" s="5"/>
      <c r="J42" s="5"/>
      <c r="K42" s="5"/>
      <c r="L42" s="7"/>
      <c r="M42" s="11">
        <f t="shared" si="0"/>
        <v>120000</v>
      </c>
    </row>
    <row r="43" spans="1:13" ht="134.25" customHeight="1">
      <c r="A43" s="12" t="s">
        <v>88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7">
        <f>50000+19720+8.58+5000</f>
        <v>74728.58</v>
      </c>
      <c r="M43" s="11">
        <f t="shared" si="0"/>
        <v>74728.58</v>
      </c>
    </row>
    <row r="44" spans="1:13" ht="47.25" customHeight="1">
      <c r="A44" s="12" t="s">
        <v>17</v>
      </c>
      <c r="B44" s="5"/>
      <c r="C44" s="5"/>
      <c r="D44" s="5"/>
      <c r="E44" s="5"/>
      <c r="F44" s="5"/>
      <c r="G44" s="5"/>
      <c r="H44" s="5"/>
      <c r="I44" s="5">
        <v>100000</v>
      </c>
      <c r="J44" s="5"/>
      <c r="K44" s="5"/>
      <c r="L44" s="7"/>
      <c r="M44" s="11">
        <f t="shared" si="0"/>
        <v>100000</v>
      </c>
    </row>
    <row r="45" spans="1:13" ht="15.75">
      <c r="A45" s="14" t="s">
        <v>5</v>
      </c>
      <c r="B45" s="9">
        <f>SUM(B41:B44)</f>
        <v>0</v>
      </c>
      <c r="C45" s="9">
        <f t="shared" ref="C45:M45" si="7">SUM(C41:C44)</f>
        <v>0</v>
      </c>
      <c r="D45" s="9">
        <f t="shared" si="7"/>
        <v>0</v>
      </c>
      <c r="E45" s="9">
        <f t="shared" si="7"/>
        <v>0</v>
      </c>
      <c r="F45" s="9">
        <f t="shared" si="7"/>
        <v>0</v>
      </c>
      <c r="G45" s="9">
        <f t="shared" si="7"/>
        <v>1300000</v>
      </c>
      <c r="H45" s="9">
        <f t="shared" si="7"/>
        <v>120000</v>
      </c>
      <c r="I45" s="9">
        <f t="shared" si="7"/>
        <v>100000</v>
      </c>
      <c r="J45" s="9">
        <f t="shared" si="7"/>
        <v>0</v>
      </c>
      <c r="K45" s="9">
        <f t="shared" si="7"/>
        <v>0</v>
      </c>
      <c r="L45" s="9">
        <f t="shared" si="7"/>
        <v>74728.58</v>
      </c>
      <c r="M45" s="9">
        <f t="shared" si="7"/>
        <v>1594728.58</v>
      </c>
    </row>
    <row r="46" spans="1:13" ht="26.25" customHeight="1">
      <c r="A46" s="12" t="s">
        <v>18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7"/>
      <c r="M46" s="11">
        <f t="shared" si="0"/>
        <v>0</v>
      </c>
    </row>
    <row r="47" spans="1:13" ht="35.25" customHeight="1">
      <c r="A47" s="12" t="s">
        <v>19</v>
      </c>
      <c r="B47" s="5"/>
      <c r="C47" s="5"/>
      <c r="D47" s="5"/>
      <c r="E47" s="5"/>
      <c r="F47" s="5"/>
      <c r="G47" s="5"/>
      <c r="H47" s="5">
        <v>60000</v>
      </c>
      <c r="I47" s="5"/>
      <c r="J47" s="5"/>
      <c r="K47" s="5"/>
      <c r="L47" s="7"/>
      <c r="M47" s="11">
        <f t="shared" si="0"/>
        <v>60000</v>
      </c>
    </row>
    <row r="48" spans="1:13" ht="33.75" customHeight="1">
      <c r="A48" s="12" t="s">
        <v>20</v>
      </c>
      <c r="B48" s="5"/>
      <c r="C48" s="5"/>
      <c r="D48" s="5"/>
      <c r="E48" s="5"/>
      <c r="F48" s="5"/>
      <c r="G48" s="5"/>
      <c r="H48" s="5"/>
      <c r="I48" s="5">
        <v>90000</v>
      </c>
      <c r="J48" s="5"/>
      <c r="K48" s="5"/>
      <c r="L48" s="7"/>
      <c r="M48" s="11">
        <f t="shared" si="0"/>
        <v>90000</v>
      </c>
    </row>
    <row r="49" spans="1:13" ht="33" customHeight="1">
      <c r="A49" s="12" t="s">
        <v>21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7">
        <v>30000</v>
      </c>
      <c r="M49" s="11">
        <f t="shared" si="0"/>
        <v>30000</v>
      </c>
    </row>
    <row r="50" spans="1:13" ht="30.75" customHeight="1">
      <c r="A50" s="12" t="s">
        <v>89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7">
        <v>30000</v>
      </c>
      <c r="M50" s="11">
        <f t="shared" si="0"/>
        <v>30000</v>
      </c>
    </row>
    <row r="51" spans="1:13" ht="15.75">
      <c r="A51" s="12" t="s">
        <v>22</v>
      </c>
      <c r="B51" s="5"/>
      <c r="C51" s="5"/>
      <c r="D51" s="5"/>
      <c r="E51" s="5"/>
      <c r="F51" s="5"/>
      <c r="G51" s="5"/>
      <c r="H51" s="5">
        <v>100000</v>
      </c>
      <c r="I51" s="5"/>
      <c r="J51" s="5"/>
      <c r="K51" s="5"/>
      <c r="L51" s="7"/>
      <c r="M51" s="11">
        <f t="shared" si="0"/>
        <v>100000</v>
      </c>
    </row>
    <row r="52" spans="1:13" ht="53.25" customHeight="1">
      <c r="A52" s="12" t="s">
        <v>84</v>
      </c>
      <c r="B52" s="5"/>
      <c r="C52" s="5"/>
      <c r="D52" s="5"/>
      <c r="E52" s="5"/>
      <c r="F52" s="5"/>
      <c r="G52" s="5"/>
      <c r="H52" s="5">
        <v>800000</v>
      </c>
      <c r="I52" s="5"/>
      <c r="J52" s="5"/>
      <c r="K52" s="5"/>
      <c r="L52" s="7"/>
      <c r="M52" s="11">
        <f t="shared" si="0"/>
        <v>800000</v>
      </c>
    </row>
    <row r="53" spans="1:13" ht="32.25" customHeight="1">
      <c r="A53" s="12" t="s">
        <v>64</v>
      </c>
      <c r="B53" s="5"/>
      <c r="C53" s="5"/>
      <c r="D53" s="5"/>
      <c r="E53" s="5"/>
      <c r="F53" s="5"/>
      <c r="G53" s="5"/>
      <c r="H53" s="5">
        <v>400000</v>
      </c>
      <c r="I53" s="5"/>
      <c r="J53" s="5"/>
      <c r="K53" s="5"/>
      <c r="L53" s="7"/>
      <c r="M53" s="11">
        <f t="shared" si="0"/>
        <v>400000</v>
      </c>
    </row>
    <row r="54" spans="1:13" ht="30" customHeight="1">
      <c r="A54" s="12" t="s">
        <v>23</v>
      </c>
      <c r="B54" s="5"/>
      <c r="C54" s="5"/>
      <c r="D54" s="5"/>
      <c r="E54" s="5"/>
      <c r="F54" s="5"/>
      <c r="G54" s="5"/>
      <c r="H54" s="5"/>
      <c r="I54" s="5">
        <v>50000</v>
      </c>
      <c r="J54" s="5"/>
      <c r="K54" s="5"/>
      <c r="L54" s="7"/>
      <c r="M54" s="11">
        <f t="shared" si="0"/>
        <v>50000</v>
      </c>
    </row>
    <row r="55" spans="1:13" ht="75.75" customHeight="1">
      <c r="A55" s="12" t="s">
        <v>90</v>
      </c>
      <c r="B55" s="5"/>
      <c r="C55" s="5"/>
      <c r="D55" s="5"/>
      <c r="E55" s="5"/>
      <c r="F55" s="5"/>
      <c r="G55" s="5"/>
      <c r="H55" s="5">
        <v>200000</v>
      </c>
      <c r="I55" s="5"/>
      <c r="J55" s="5"/>
      <c r="K55" s="5"/>
      <c r="L55" s="7"/>
      <c r="M55" s="11">
        <f t="shared" si="0"/>
        <v>200000</v>
      </c>
    </row>
    <row r="56" spans="1:13" ht="79.5" customHeight="1">
      <c r="A56" s="12" t="s">
        <v>24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7">
        <v>50000</v>
      </c>
      <c r="M56" s="11">
        <f t="shared" si="0"/>
        <v>50000</v>
      </c>
    </row>
    <row r="57" spans="1:13" ht="51" customHeight="1">
      <c r="A57" s="12" t="s">
        <v>25</v>
      </c>
      <c r="B57" s="5"/>
      <c r="C57" s="5"/>
      <c r="D57" s="5"/>
      <c r="E57" s="5"/>
      <c r="F57" s="5"/>
      <c r="G57" s="5"/>
      <c r="H57" s="5"/>
      <c r="I57" s="5">
        <v>50000</v>
      </c>
      <c r="J57" s="5"/>
      <c r="K57" s="5"/>
      <c r="L57" s="7">
        <v>70000</v>
      </c>
      <c r="M57" s="11">
        <f t="shared" si="0"/>
        <v>120000</v>
      </c>
    </row>
    <row r="58" spans="1:13" ht="29.25" customHeight="1">
      <c r="A58" s="12" t="s">
        <v>26</v>
      </c>
      <c r="B58" s="5"/>
      <c r="C58" s="5"/>
      <c r="D58" s="5"/>
      <c r="E58" s="5"/>
      <c r="F58" s="5"/>
      <c r="G58" s="5"/>
      <c r="H58" s="5">
        <v>70000</v>
      </c>
      <c r="I58" s="5"/>
      <c r="J58" s="5"/>
      <c r="K58" s="5"/>
      <c r="L58" s="7"/>
      <c r="M58" s="11">
        <f t="shared" si="0"/>
        <v>70000</v>
      </c>
    </row>
    <row r="59" spans="1:13" ht="15.75">
      <c r="A59" s="14" t="s">
        <v>5</v>
      </c>
      <c r="B59" s="9">
        <f>SUM(B47:B58)</f>
        <v>0</v>
      </c>
      <c r="C59" s="9">
        <f t="shared" ref="C59:M59" si="8">SUM(C47:C58)</f>
        <v>0</v>
      </c>
      <c r="D59" s="9">
        <f t="shared" si="8"/>
        <v>0</v>
      </c>
      <c r="E59" s="9">
        <f t="shared" si="8"/>
        <v>0</v>
      </c>
      <c r="F59" s="9">
        <f t="shared" si="8"/>
        <v>0</v>
      </c>
      <c r="G59" s="9">
        <f t="shared" si="8"/>
        <v>0</v>
      </c>
      <c r="H59" s="9">
        <f t="shared" si="8"/>
        <v>1630000</v>
      </c>
      <c r="I59" s="9">
        <f t="shared" si="8"/>
        <v>190000</v>
      </c>
      <c r="J59" s="9">
        <f t="shared" si="8"/>
        <v>0</v>
      </c>
      <c r="K59" s="9">
        <f t="shared" si="8"/>
        <v>0</v>
      </c>
      <c r="L59" s="9">
        <f t="shared" si="8"/>
        <v>180000</v>
      </c>
      <c r="M59" s="9">
        <f t="shared" si="8"/>
        <v>2000000</v>
      </c>
    </row>
    <row r="60" spans="1:13" ht="34.5" customHeight="1">
      <c r="A60" s="14" t="s">
        <v>27</v>
      </c>
      <c r="B60" s="9">
        <f>B45+B59</f>
        <v>0</v>
      </c>
      <c r="C60" s="9">
        <f t="shared" ref="C60:M60" si="9">C45+C59</f>
        <v>0</v>
      </c>
      <c r="D60" s="9">
        <f t="shared" si="9"/>
        <v>0</v>
      </c>
      <c r="E60" s="9">
        <f t="shared" si="9"/>
        <v>0</v>
      </c>
      <c r="F60" s="9">
        <f t="shared" si="9"/>
        <v>0</v>
      </c>
      <c r="G60" s="9">
        <f t="shared" si="9"/>
        <v>1300000</v>
      </c>
      <c r="H60" s="9">
        <f t="shared" si="9"/>
        <v>1750000</v>
      </c>
      <c r="I60" s="9">
        <f t="shared" si="9"/>
        <v>290000</v>
      </c>
      <c r="J60" s="9">
        <f t="shared" si="9"/>
        <v>0</v>
      </c>
      <c r="K60" s="9">
        <f t="shared" si="9"/>
        <v>0</v>
      </c>
      <c r="L60" s="9">
        <f t="shared" si="9"/>
        <v>254728.58000000002</v>
      </c>
      <c r="M60" s="9">
        <f t="shared" si="9"/>
        <v>3594728.58</v>
      </c>
    </row>
    <row r="61" spans="1:13" ht="15.75">
      <c r="A61" s="14" t="s">
        <v>28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7"/>
      <c r="M61" s="11">
        <f t="shared" si="0"/>
        <v>0</v>
      </c>
    </row>
    <row r="62" spans="1:13" ht="15.75">
      <c r="A62" s="14" t="s">
        <v>34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7"/>
      <c r="M62" s="11"/>
    </row>
    <row r="63" spans="1:13" ht="29.25" customHeight="1">
      <c r="A63" s="12" t="s">
        <v>29</v>
      </c>
      <c r="B63" s="5"/>
      <c r="C63" s="5"/>
      <c r="D63" s="5">
        <v>7000</v>
      </c>
      <c r="E63" s="5"/>
      <c r="F63" s="5"/>
      <c r="G63" s="5"/>
      <c r="H63" s="5"/>
      <c r="I63" s="5"/>
      <c r="J63" s="5"/>
      <c r="K63" s="5"/>
      <c r="L63" s="7"/>
      <c r="M63" s="11">
        <f t="shared" si="0"/>
        <v>7000</v>
      </c>
    </row>
    <row r="64" spans="1:13" ht="20.25" customHeight="1">
      <c r="A64" s="12" t="s">
        <v>30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7">
        <v>40000</v>
      </c>
      <c r="M64" s="11">
        <f t="shared" si="0"/>
        <v>40000</v>
      </c>
    </row>
    <row r="65" spans="1:13" ht="72" customHeight="1">
      <c r="A65" s="12" t="s">
        <v>31</v>
      </c>
      <c r="B65" s="5"/>
      <c r="C65" s="5"/>
      <c r="D65" s="5"/>
      <c r="E65" s="5"/>
      <c r="F65" s="5">
        <v>10000</v>
      </c>
      <c r="G65" s="5"/>
      <c r="H65" s="5"/>
      <c r="I65" s="5"/>
      <c r="J65" s="5"/>
      <c r="K65" s="5"/>
      <c r="L65" s="7"/>
      <c r="M65" s="11">
        <f t="shared" si="0"/>
        <v>10000</v>
      </c>
    </row>
    <row r="66" spans="1:13" ht="47.25" customHeight="1">
      <c r="A66" s="12" t="s">
        <v>32</v>
      </c>
      <c r="B66" s="5"/>
      <c r="C66" s="5"/>
      <c r="D66" s="5"/>
      <c r="E66" s="5"/>
      <c r="F66" s="5"/>
      <c r="G66" s="5"/>
      <c r="H66" s="5"/>
      <c r="I66" s="5"/>
      <c r="J66" s="5">
        <f>50000+20000</f>
        <v>70000</v>
      </c>
      <c r="K66" s="5"/>
      <c r="L66" s="7"/>
      <c r="M66" s="11">
        <f t="shared" si="0"/>
        <v>70000</v>
      </c>
    </row>
    <row r="67" spans="1:13" ht="48.75" customHeight="1">
      <c r="A67" s="12" t="s">
        <v>91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7">
        <v>80000</v>
      </c>
      <c r="M67" s="11">
        <f t="shared" si="0"/>
        <v>80000</v>
      </c>
    </row>
    <row r="68" spans="1:13" ht="32.25" customHeight="1">
      <c r="A68" s="12" t="s">
        <v>33</v>
      </c>
      <c r="B68" s="5"/>
      <c r="C68" s="5"/>
      <c r="D68" s="5"/>
      <c r="E68" s="5"/>
      <c r="F68" s="5"/>
      <c r="G68" s="5"/>
      <c r="H68" s="5"/>
      <c r="I68" s="5">
        <v>10000</v>
      </c>
      <c r="J68" s="5"/>
      <c r="K68" s="5"/>
      <c r="L68" s="7"/>
      <c r="M68" s="11">
        <f t="shared" si="0"/>
        <v>10000</v>
      </c>
    </row>
    <row r="69" spans="1:13" ht="0.75" hidden="1" customHeight="1">
      <c r="A69" s="12"/>
      <c r="B69" s="5"/>
      <c r="C69" s="5"/>
      <c r="D69" s="5"/>
      <c r="E69" s="5"/>
      <c r="F69" s="5"/>
      <c r="G69" s="5"/>
      <c r="H69" s="5"/>
      <c r="I69" s="5"/>
      <c r="J69" s="5"/>
      <c r="K69" s="5"/>
      <c r="L69" s="7"/>
      <c r="M69" s="11">
        <f t="shared" si="0"/>
        <v>0</v>
      </c>
    </row>
    <row r="70" spans="1:13" ht="36.75" customHeight="1">
      <c r="A70" s="12" t="s">
        <v>54</v>
      </c>
      <c r="B70" s="5"/>
      <c r="C70" s="5"/>
      <c r="D70" s="5"/>
      <c r="E70" s="5"/>
      <c r="F70" s="5"/>
      <c r="G70" s="5"/>
      <c r="H70" s="5"/>
      <c r="I70" s="5"/>
      <c r="J70" s="5"/>
      <c r="K70" s="5">
        <v>5000</v>
      </c>
      <c r="L70" s="7"/>
      <c r="M70" s="11">
        <f t="shared" si="0"/>
        <v>5000</v>
      </c>
    </row>
    <row r="71" spans="1:13" ht="15.75">
      <c r="A71" s="14" t="s">
        <v>5</v>
      </c>
      <c r="B71" s="9">
        <f>SUM(B63:B70)</f>
        <v>0</v>
      </c>
      <c r="C71" s="9">
        <f t="shared" ref="C71:M71" si="10">SUM(C63:C70)</f>
        <v>0</v>
      </c>
      <c r="D71" s="9">
        <f t="shared" si="10"/>
        <v>7000</v>
      </c>
      <c r="E71" s="9">
        <f t="shared" si="10"/>
        <v>0</v>
      </c>
      <c r="F71" s="9">
        <f t="shared" si="10"/>
        <v>10000</v>
      </c>
      <c r="G71" s="9">
        <f t="shared" si="10"/>
        <v>0</v>
      </c>
      <c r="H71" s="9">
        <f t="shared" si="10"/>
        <v>0</v>
      </c>
      <c r="I71" s="9">
        <f t="shared" si="10"/>
        <v>10000</v>
      </c>
      <c r="J71" s="9">
        <f t="shared" si="10"/>
        <v>70000</v>
      </c>
      <c r="K71" s="9">
        <f t="shared" si="10"/>
        <v>5000</v>
      </c>
      <c r="L71" s="9">
        <f t="shared" si="10"/>
        <v>120000</v>
      </c>
      <c r="M71" s="9">
        <f t="shared" si="10"/>
        <v>222000</v>
      </c>
    </row>
    <row r="72" spans="1:13" ht="15.75">
      <c r="A72" s="14" t="s">
        <v>35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7"/>
      <c r="M72" s="11">
        <f t="shared" si="0"/>
        <v>0</v>
      </c>
    </row>
    <row r="73" spans="1:13" ht="15.75">
      <c r="A73" s="14" t="s">
        <v>36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7"/>
      <c r="M73" s="11">
        <f t="shared" si="0"/>
        <v>0</v>
      </c>
    </row>
    <row r="74" spans="1:13" ht="15.75">
      <c r="A74" s="12" t="s">
        <v>29</v>
      </c>
      <c r="B74" s="5"/>
      <c r="C74" s="5"/>
      <c r="D74" s="5">
        <v>70000</v>
      </c>
      <c r="E74" s="5"/>
      <c r="F74" s="5"/>
      <c r="G74" s="5"/>
      <c r="H74" s="5"/>
      <c r="I74" s="5"/>
      <c r="J74" s="5"/>
      <c r="K74" s="5"/>
      <c r="L74" s="7"/>
      <c r="M74" s="11">
        <f t="shared" si="0"/>
        <v>70000</v>
      </c>
    </row>
    <row r="75" spans="1:13" ht="15.75">
      <c r="A75" s="13" t="s">
        <v>37</v>
      </c>
      <c r="B75" s="5"/>
      <c r="C75" s="5"/>
      <c r="D75" s="5"/>
      <c r="E75" s="5"/>
      <c r="F75" s="5">
        <v>80000</v>
      </c>
      <c r="G75" s="5"/>
      <c r="H75" s="5"/>
      <c r="I75" s="5"/>
      <c r="J75" s="5"/>
      <c r="K75" s="5"/>
      <c r="L75" s="7"/>
      <c r="M75" s="11">
        <f t="shared" si="0"/>
        <v>80000</v>
      </c>
    </row>
    <row r="76" spans="1:13" ht="15.75">
      <c r="A76" s="13" t="s">
        <v>38</v>
      </c>
      <c r="B76" s="5"/>
      <c r="C76" s="5"/>
      <c r="D76" s="5"/>
      <c r="E76" s="5"/>
      <c r="F76" s="5"/>
      <c r="G76" s="5">
        <v>750000</v>
      </c>
      <c r="H76" s="5"/>
      <c r="I76" s="5"/>
      <c r="J76" s="5"/>
      <c r="K76" s="5"/>
      <c r="L76" s="7"/>
      <c r="M76" s="11">
        <f t="shared" si="0"/>
        <v>750000</v>
      </c>
    </row>
    <row r="77" spans="1:13" ht="15.75">
      <c r="A77" s="13" t="s">
        <v>4</v>
      </c>
      <c r="B77" s="5"/>
      <c r="C77" s="5"/>
      <c r="D77" s="5"/>
      <c r="E77" s="5"/>
      <c r="F77" s="5"/>
      <c r="G77" s="5">
        <v>300000</v>
      </c>
      <c r="H77" s="5"/>
      <c r="I77" s="5"/>
      <c r="J77" s="5"/>
      <c r="K77" s="5"/>
      <c r="L77" s="7"/>
      <c r="M77" s="11">
        <f t="shared" si="0"/>
        <v>300000</v>
      </c>
    </row>
    <row r="78" spans="1:13" ht="15.75">
      <c r="A78" s="13" t="s">
        <v>39</v>
      </c>
      <c r="B78" s="5"/>
      <c r="C78" s="5"/>
      <c r="D78" s="5"/>
      <c r="E78" s="5"/>
      <c r="F78" s="5"/>
      <c r="G78" s="5">
        <v>60000</v>
      </c>
      <c r="H78" s="5"/>
      <c r="I78" s="5"/>
      <c r="J78" s="5"/>
      <c r="K78" s="5"/>
      <c r="L78" s="7"/>
      <c r="M78" s="11">
        <f t="shared" si="0"/>
        <v>60000</v>
      </c>
    </row>
    <row r="79" spans="1:13" ht="49.5" customHeight="1">
      <c r="A79" s="12" t="s">
        <v>40</v>
      </c>
      <c r="B79" s="5"/>
      <c r="C79" s="5"/>
      <c r="D79" s="5"/>
      <c r="E79" s="5"/>
      <c r="F79" s="5"/>
      <c r="G79" s="5"/>
      <c r="H79" s="5">
        <v>100000</v>
      </c>
      <c r="I79" s="5"/>
      <c r="J79" s="5"/>
      <c r="K79" s="5"/>
      <c r="L79" s="7"/>
      <c r="M79" s="11">
        <f t="shared" si="0"/>
        <v>100000</v>
      </c>
    </row>
    <row r="80" spans="1:13" ht="45.75" customHeight="1">
      <c r="A80" s="12" t="s">
        <v>93</v>
      </c>
      <c r="B80" s="5"/>
      <c r="C80" s="5"/>
      <c r="D80" s="5"/>
      <c r="E80" s="5"/>
      <c r="F80" s="5"/>
      <c r="G80" s="5"/>
      <c r="H80" s="5">
        <f>10000-400</f>
        <v>9600</v>
      </c>
      <c r="I80" s="5"/>
      <c r="J80" s="5"/>
      <c r="K80" s="5"/>
      <c r="L80" s="7"/>
      <c r="M80" s="11">
        <f t="shared" ref="M80:M127" si="11">B80+C80+D80+E80+F80+G80+H80+I80+J80+K80+L80</f>
        <v>9600</v>
      </c>
    </row>
    <row r="81" spans="1:13" ht="44.25" customHeight="1">
      <c r="A81" s="12" t="s">
        <v>41</v>
      </c>
      <c r="B81" s="5"/>
      <c r="C81" s="5"/>
      <c r="D81" s="5"/>
      <c r="E81" s="5"/>
      <c r="F81" s="5"/>
      <c r="G81" s="5"/>
      <c r="H81" s="5"/>
      <c r="I81" s="5">
        <v>80000</v>
      </c>
      <c r="J81" s="5"/>
      <c r="K81" s="5"/>
      <c r="L81" s="7"/>
      <c r="M81" s="11">
        <f t="shared" si="11"/>
        <v>80000</v>
      </c>
    </row>
    <row r="82" spans="1:13" ht="59.25" customHeight="1">
      <c r="A82" s="12" t="s">
        <v>42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7">
        <f>50000+400-10000-400-30000</f>
        <v>10000</v>
      </c>
      <c r="M82" s="11">
        <f t="shared" si="11"/>
        <v>10000</v>
      </c>
    </row>
    <row r="83" spans="1:13" ht="59.25" customHeight="1">
      <c r="A83" s="12" t="s">
        <v>98</v>
      </c>
      <c r="B83" s="5"/>
      <c r="C83" s="5"/>
      <c r="D83" s="5"/>
      <c r="E83" s="5"/>
      <c r="F83" s="5"/>
      <c r="G83" s="5"/>
      <c r="H83" s="5">
        <v>6000</v>
      </c>
      <c r="I83" s="5"/>
      <c r="J83" s="5"/>
      <c r="K83" s="5"/>
      <c r="L83" s="7"/>
      <c r="M83" s="11">
        <f t="shared" si="11"/>
        <v>6000</v>
      </c>
    </row>
    <row r="84" spans="1:13" ht="38.25" customHeight="1">
      <c r="A84" s="12" t="s">
        <v>33</v>
      </c>
      <c r="B84" s="5"/>
      <c r="C84" s="5"/>
      <c r="D84" s="5"/>
      <c r="E84" s="5"/>
      <c r="F84" s="5"/>
      <c r="G84" s="5"/>
      <c r="H84" s="5"/>
      <c r="I84" s="5">
        <v>10000</v>
      </c>
      <c r="J84" s="5"/>
      <c r="K84" s="5"/>
      <c r="L84" s="7"/>
      <c r="M84" s="11">
        <f t="shared" si="11"/>
        <v>10000</v>
      </c>
    </row>
    <row r="85" spans="1:13" ht="31.5">
      <c r="A85" s="12" t="s">
        <v>84</v>
      </c>
      <c r="B85" s="5"/>
      <c r="C85" s="5"/>
      <c r="D85" s="5"/>
      <c r="E85" s="5"/>
      <c r="F85" s="5"/>
      <c r="G85" s="5"/>
      <c r="H85" s="5"/>
      <c r="I85" s="5">
        <f>240000-43249.2</f>
        <v>196750.8</v>
      </c>
      <c r="J85" s="5"/>
      <c r="K85" s="5"/>
      <c r="L85" s="7"/>
      <c r="M85" s="11">
        <f t="shared" si="11"/>
        <v>196750.8</v>
      </c>
    </row>
    <row r="86" spans="1:13" ht="36.75" customHeight="1">
      <c r="A86" s="12" t="s">
        <v>32</v>
      </c>
      <c r="B86" s="5"/>
      <c r="C86" s="5"/>
      <c r="D86" s="5"/>
      <c r="E86" s="5"/>
      <c r="F86" s="5"/>
      <c r="G86" s="5"/>
      <c r="H86" s="5"/>
      <c r="I86" s="5"/>
      <c r="J86" s="5">
        <f>30000-20000</f>
        <v>10000</v>
      </c>
      <c r="K86" s="5"/>
      <c r="L86" s="7"/>
      <c r="M86" s="11">
        <f t="shared" si="11"/>
        <v>10000</v>
      </c>
    </row>
    <row r="87" spans="1:13" ht="36.75" customHeight="1">
      <c r="A87" s="12" t="s">
        <v>104</v>
      </c>
      <c r="B87" s="5"/>
      <c r="C87" s="5"/>
      <c r="D87" s="5"/>
      <c r="E87" s="5"/>
      <c r="F87" s="5"/>
      <c r="G87" s="5"/>
      <c r="H87" s="5"/>
      <c r="I87" s="5"/>
      <c r="J87" s="5"/>
      <c r="K87" s="5"/>
      <c r="L87" s="7">
        <v>30000</v>
      </c>
      <c r="M87" s="11">
        <f t="shared" si="11"/>
        <v>30000</v>
      </c>
    </row>
    <row r="88" spans="1:13" ht="38.25" customHeight="1">
      <c r="A88" s="12" t="s">
        <v>92</v>
      </c>
      <c r="B88" s="5"/>
      <c r="C88" s="5"/>
      <c r="D88" s="5"/>
      <c r="E88" s="5"/>
      <c r="F88" s="5"/>
      <c r="G88" s="5"/>
      <c r="H88" s="5">
        <f>150000+37249.2+400-30000+50000</f>
        <v>207649.2</v>
      </c>
      <c r="I88" s="5"/>
      <c r="J88" s="5"/>
      <c r="K88" s="5"/>
      <c r="L88" s="7"/>
      <c r="M88" s="11">
        <f t="shared" si="11"/>
        <v>207649.2</v>
      </c>
    </row>
    <row r="89" spans="1:13" ht="15.75">
      <c r="A89" s="14" t="s">
        <v>5</v>
      </c>
      <c r="B89" s="9">
        <f>SUM(B74:B88)</f>
        <v>0</v>
      </c>
      <c r="C89" s="9">
        <f t="shared" ref="C89:M89" si="12">SUM(C74:C88)</f>
        <v>0</v>
      </c>
      <c r="D89" s="9">
        <f t="shared" si="12"/>
        <v>70000</v>
      </c>
      <c r="E89" s="9">
        <f t="shared" si="12"/>
        <v>0</v>
      </c>
      <c r="F89" s="9">
        <f t="shared" si="12"/>
        <v>80000</v>
      </c>
      <c r="G89" s="9">
        <f t="shared" si="12"/>
        <v>1110000</v>
      </c>
      <c r="H89" s="9">
        <f t="shared" si="12"/>
        <v>323249.2</v>
      </c>
      <c r="I89" s="9">
        <f t="shared" si="12"/>
        <v>286750.8</v>
      </c>
      <c r="J89" s="9">
        <f t="shared" si="12"/>
        <v>10000</v>
      </c>
      <c r="K89" s="9">
        <f t="shared" si="12"/>
        <v>0</v>
      </c>
      <c r="L89" s="9">
        <f t="shared" si="12"/>
        <v>40000</v>
      </c>
      <c r="M89" s="9">
        <f t="shared" si="12"/>
        <v>1920000</v>
      </c>
    </row>
    <row r="90" spans="1:13" ht="15.75">
      <c r="A90" s="14" t="s">
        <v>43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7"/>
      <c r="M90" s="11">
        <f t="shared" si="11"/>
        <v>0</v>
      </c>
    </row>
    <row r="91" spans="1:13" ht="15.75">
      <c r="A91" s="14" t="s">
        <v>44</v>
      </c>
      <c r="B91" s="5"/>
      <c r="C91" s="5"/>
      <c r="D91" s="5"/>
      <c r="E91" s="5"/>
      <c r="F91" s="5"/>
      <c r="G91" s="5"/>
      <c r="H91" s="5"/>
      <c r="I91" s="5"/>
      <c r="J91" s="5"/>
      <c r="K91" s="5"/>
      <c r="L91" s="7"/>
      <c r="M91" s="11">
        <f t="shared" si="11"/>
        <v>0</v>
      </c>
    </row>
    <row r="92" spans="1:13" ht="30" customHeight="1">
      <c r="A92" s="12" t="s">
        <v>37</v>
      </c>
      <c r="B92" s="5"/>
      <c r="C92" s="5"/>
      <c r="D92" s="5"/>
      <c r="E92" s="5"/>
      <c r="F92" s="5">
        <v>200000</v>
      </c>
      <c r="G92" s="5"/>
      <c r="H92" s="5"/>
      <c r="I92" s="5"/>
      <c r="J92" s="5"/>
      <c r="K92" s="5"/>
      <c r="L92" s="7"/>
      <c r="M92" s="11">
        <f t="shared" si="11"/>
        <v>200000</v>
      </c>
    </row>
    <row r="93" spans="1:13" ht="53.25" customHeight="1">
      <c r="A93" s="12" t="s">
        <v>94</v>
      </c>
      <c r="B93" s="5"/>
      <c r="C93" s="5"/>
      <c r="D93" s="5"/>
      <c r="E93" s="5"/>
      <c r="F93" s="5"/>
      <c r="G93" s="5"/>
      <c r="H93" s="5"/>
      <c r="I93" s="5">
        <f>270000-10000</f>
        <v>260000</v>
      </c>
      <c r="J93" s="5"/>
      <c r="K93" s="5"/>
      <c r="L93" s="7"/>
      <c r="M93" s="11">
        <f t="shared" si="11"/>
        <v>260000</v>
      </c>
    </row>
    <row r="94" spans="1:13" ht="48" customHeight="1">
      <c r="A94" s="12" t="s">
        <v>95</v>
      </c>
      <c r="B94" s="5"/>
      <c r="C94" s="5"/>
      <c r="D94" s="5"/>
      <c r="E94" s="5"/>
      <c r="F94" s="5"/>
      <c r="G94" s="5"/>
      <c r="H94" s="5"/>
      <c r="I94" s="5">
        <v>200000</v>
      </c>
      <c r="J94" s="5"/>
      <c r="K94" s="5"/>
      <c r="L94" s="7"/>
      <c r="M94" s="11">
        <f t="shared" si="11"/>
        <v>200000</v>
      </c>
    </row>
    <row r="95" spans="1:13" ht="36" customHeight="1">
      <c r="A95" s="12" t="s">
        <v>32</v>
      </c>
      <c r="B95" s="5"/>
      <c r="C95" s="5"/>
      <c r="D95" s="5"/>
      <c r="E95" s="5"/>
      <c r="F95" s="5"/>
      <c r="G95" s="5"/>
      <c r="H95" s="5"/>
      <c r="I95" s="5"/>
      <c r="J95" s="5">
        <v>80000</v>
      </c>
      <c r="K95" s="5"/>
      <c r="L95" s="7"/>
      <c r="M95" s="11">
        <f t="shared" si="11"/>
        <v>80000</v>
      </c>
    </row>
    <row r="96" spans="1:13" ht="142.5" customHeight="1">
      <c r="A96" s="12" t="s">
        <v>99</v>
      </c>
      <c r="B96" s="5"/>
      <c r="C96" s="5"/>
      <c r="D96" s="5"/>
      <c r="E96" s="5"/>
      <c r="F96" s="5"/>
      <c r="G96" s="5"/>
      <c r="H96" s="5"/>
      <c r="I96" s="5"/>
      <c r="J96" s="5"/>
      <c r="K96" s="5">
        <f>70000+10000</f>
        <v>80000</v>
      </c>
      <c r="L96" s="7"/>
      <c r="M96" s="11">
        <f t="shared" si="11"/>
        <v>80000</v>
      </c>
    </row>
    <row r="97" spans="1:13" ht="15.75">
      <c r="A97" s="12"/>
      <c r="B97" s="5"/>
      <c r="C97" s="5"/>
      <c r="D97" s="5"/>
      <c r="E97" s="5"/>
      <c r="F97" s="5"/>
      <c r="G97" s="5"/>
      <c r="H97" s="5"/>
      <c r="I97" s="5"/>
      <c r="J97" s="5"/>
      <c r="K97" s="5"/>
      <c r="L97" s="7"/>
      <c r="M97" s="11">
        <f t="shared" si="11"/>
        <v>0</v>
      </c>
    </row>
    <row r="98" spans="1:13" ht="15.75">
      <c r="A98" s="14" t="s">
        <v>5</v>
      </c>
      <c r="B98" s="9">
        <f>SUM(B92:B96)</f>
        <v>0</v>
      </c>
      <c r="C98" s="9">
        <f t="shared" ref="C98:M98" si="13">SUM(C92:C96)</f>
        <v>0</v>
      </c>
      <c r="D98" s="9">
        <f t="shared" si="13"/>
        <v>0</v>
      </c>
      <c r="E98" s="9">
        <f t="shared" si="13"/>
        <v>0</v>
      </c>
      <c r="F98" s="9">
        <f t="shared" si="13"/>
        <v>200000</v>
      </c>
      <c r="G98" s="9">
        <f t="shared" si="13"/>
        <v>0</v>
      </c>
      <c r="H98" s="9">
        <f t="shared" si="13"/>
        <v>0</v>
      </c>
      <c r="I98" s="9">
        <f t="shared" si="13"/>
        <v>460000</v>
      </c>
      <c r="J98" s="9">
        <f t="shared" si="13"/>
        <v>80000</v>
      </c>
      <c r="K98" s="9">
        <f t="shared" si="13"/>
        <v>80000</v>
      </c>
      <c r="L98" s="9">
        <f t="shared" si="13"/>
        <v>0</v>
      </c>
      <c r="M98" s="9">
        <f t="shared" si="13"/>
        <v>820000</v>
      </c>
    </row>
    <row r="99" spans="1:13" ht="15.75">
      <c r="A99" s="17" t="s">
        <v>46</v>
      </c>
      <c r="B99" s="5"/>
      <c r="C99" s="5"/>
      <c r="D99" s="5"/>
      <c r="E99" s="5"/>
      <c r="F99" s="5"/>
      <c r="G99" s="5"/>
      <c r="H99" s="5"/>
      <c r="I99" s="5"/>
      <c r="J99" s="5"/>
      <c r="K99" s="5"/>
      <c r="L99" s="7"/>
      <c r="M99" s="11">
        <f t="shared" si="11"/>
        <v>0</v>
      </c>
    </row>
    <row r="100" spans="1:13" ht="15.75">
      <c r="A100" s="17" t="s">
        <v>45</v>
      </c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7"/>
      <c r="M100" s="11">
        <f t="shared" si="11"/>
        <v>0</v>
      </c>
    </row>
    <row r="101" spans="1:13" ht="15.75">
      <c r="A101" s="13" t="s">
        <v>47</v>
      </c>
      <c r="B101" s="5">
        <f>237118.5+372386.1+11850+18610</f>
        <v>639964.6</v>
      </c>
      <c r="C101" s="5">
        <f>71609.79+112460.6+3578.7+5620.22</f>
        <v>193269.31000000003</v>
      </c>
      <c r="D101" s="5"/>
      <c r="E101" s="5"/>
      <c r="F101" s="5"/>
      <c r="G101" s="5"/>
      <c r="H101" s="5"/>
      <c r="I101" s="5"/>
      <c r="J101" s="5"/>
      <c r="K101" s="5"/>
      <c r="L101" s="7"/>
      <c r="M101" s="11">
        <f t="shared" si="11"/>
        <v>833233.91</v>
      </c>
    </row>
    <row r="102" spans="1:13" ht="15.75">
      <c r="A102" s="13" t="s">
        <v>48</v>
      </c>
      <c r="B102" s="5"/>
      <c r="C102" s="5"/>
      <c r="D102" s="5">
        <v>5000</v>
      </c>
      <c r="E102" s="5"/>
      <c r="F102" s="5"/>
      <c r="G102" s="5"/>
      <c r="H102" s="5"/>
      <c r="I102" s="5"/>
      <c r="J102" s="5"/>
      <c r="K102" s="5"/>
      <c r="L102" s="7"/>
      <c r="M102" s="11">
        <f t="shared" si="11"/>
        <v>5000</v>
      </c>
    </row>
    <row r="103" spans="1:13" ht="15.75">
      <c r="A103" s="13" t="s">
        <v>30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7">
        <v>10000</v>
      </c>
      <c r="M103" s="11">
        <f t="shared" si="11"/>
        <v>10000</v>
      </c>
    </row>
    <row r="104" spans="1:13" ht="31.5">
      <c r="A104" s="12" t="s">
        <v>78</v>
      </c>
      <c r="B104" s="5"/>
      <c r="C104" s="5"/>
      <c r="D104" s="5"/>
      <c r="E104" s="5"/>
      <c r="F104" s="5"/>
      <c r="G104" s="5"/>
      <c r="H104" s="5"/>
      <c r="I104" s="5"/>
      <c r="J104" s="5"/>
      <c r="K104" s="5">
        <f>30000+1880.09</f>
        <v>31880.09</v>
      </c>
      <c r="L104" s="7"/>
      <c r="M104" s="11">
        <f t="shared" si="11"/>
        <v>31880.09</v>
      </c>
    </row>
    <row r="105" spans="1:13" ht="15.75">
      <c r="A105" s="13" t="s">
        <v>49</v>
      </c>
      <c r="B105" s="5"/>
      <c r="C105" s="5"/>
      <c r="D105" s="5"/>
      <c r="E105" s="5"/>
      <c r="F105" s="5"/>
      <c r="G105" s="5"/>
      <c r="H105" s="5"/>
      <c r="I105" s="5">
        <v>10000</v>
      </c>
      <c r="J105" s="5"/>
      <c r="K105" s="5"/>
      <c r="L105" s="7"/>
      <c r="M105" s="11">
        <f t="shared" si="11"/>
        <v>10000</v>
      </c>
    </row>
    <row r="106" spans="1:13" ht="15.75">
      <c r="A106" s="17" t="s">
        <v>5</v>
      </c>
      <c r="B106" s="9">
        <f>SUM(B101:B105)</f>
        <v>639964.6</v>
      </c>
      <c r="C106" s="9">
        <f t="shared" ref="C106:L106" si="14">SUM(C101:C105)</f>
        <v>193269.31000000003</v>
      </c>
      <c r="D106" s="9">
        <f t="shared" si="14"/>
        <v>5000</v>
      </c>
      <c r="E106" s="9">
        <f t="shared" si="14"/>
        <v>0</v>
      </c>
      <c r="F106" s="9">
        <f t="shared" si="14"/>
        <v>0</v>
      </c>
      <c r="G106" s="9">
        <f t="shared" si="14"/>
        <v>0</v>
      </c>
      <c r="H106" s="9">
        <f t="shared" si="14"/>
        <v>0</v>
      </c>
      <c r="I106" s="9">
        <f t="shared" si="14"/>
        <v>10000</v>
      </c>
      <c r="J106" s="9">
        <f t="shared" si="14"/>
        <v>0</v>
      </c>
      <c r="K106" s="9">
        <f t="shared" si="14"/>
        <v>31880.09</v>
      </c>
      <c r="L106" s="9">
        <f t="shared" si="14"/>
        <v>10000</v>
      </c>
      <c r="M106" s="11">
        <f t="shared" si="11"/>
        <v>890114</v>
      </c>
    </row>
    <row r="107" spans="1:13" ht="15.75">
      <c r="A107" s="13" t="s">
        <v>8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7"/>
      <c r="M107" s="11">
        <f t="shared" si="11"/>
        <v>0</v>
      </c>
    </row>
    <row r="108" spans="1:13" ht="15.75">
      <c r="A108" s="13" t="s">
        <v>50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7"/>
      <c r="M108" s="11">
        <f t="shared" si="11"/>
        <v>0</v>
      </c>
    </row>
    <row r="109" spans="1:13" ht="15.75">
      <c r="A109" s="13" t="s">
        <v>79</v>
      </c>
      <c r="B109" s="5">
        <f>2142286.52+153942</f>
        <v>2296228.52</v>
      </c>
      <c r="C109" s="5">
        <f>647146.6+46490.49</f>
        <v>693637.09</v>
      </c>
      <c r="D109" s="5"/>
      <c r="E109" s="5"/>
      <c r="F109" s="5"/>
      <c r="G109" s="5"/>
      <c r="H109" s="5"/>
      <c r="I109" s="5"/>
      <c r="J109" s="5"/>
      <c r="K109" s="5"/>
      <c r="L109" s="7"/>
      <c r="M109" s="11">
        <f t="shared" si="11"/>
        <v>2989865.61</v>
      </c>
    </row>
    <row r="110" spans="1:13" ht="51" customHeight="1">
      <c r="A110" s="12" t="s">
        <v>97</v>
      </c>
      <c r="B110" s="5"/>
      <c r="C110" s="5"/>
      <c r="D110" s="5"/>
      <c r="E110" s="5">
        <v>130000</v>
      </c>
      <c r="F110" s="5"/>
      <c r="G110" s="5"/>
      <c r="H110" s="5"/>
      <c r="I110" s="5"/>
      <c r="J110" s="5"/>
      <c r="K110" s="5"/>
      <c r="L110" s="7"/>
      <c r="M110" s="11">
        <f t="shared" si="11"/>
        <v>130000</v>
      </c>
    </row>
    <row r="111" spans="1:13" ht="47.25" customHeight="1">
      <c r="A111" s="12" t="s">
        <v>103</v>
      </c>
      <c r="B111" s="5"/>
      <c r="C111" s="5"/>
      <c r="D111" s="5"/>
      <c r="E111" s="5"/>
      <c r="F111" s="5"/>
      <c r="G111" s="5"/>
      <c r="H111" s="5"/>
      <c r="I111" s="5">
        <v>48000</v>
      </c>
      <c r="J111" s="5"/>
      <c r="K111" s="5"/>
      <c r="L111" s="7"/>
      <c r="M111" s="11">
        <f t="shared" si="11"/>
        <v>48000</v>
      </c>
    </row>
    <row r="112" spans="1:13" ht="47.25" customHeight="1">
      <c r="A112" s="12" t="s">
        <v>102</v>
      </c>
      <c r="B112" s="5"/>
      <c r="C112" s="5"/>
      <c r="D112" s="5"/>
      <c r="E112" s="5">
        <v>2000</v>
      </c>
      <c r="F112" s="5"/>
      <c r="G112" s="5"/>
      <c r="H112" s="5"/>
      <c r="I112" s="5"/>
      <c r="J112" s="5"/>
      <c r="K112" s="5"/>
      <c r="L112" s="7"/>
      <c r="M112" s="11">
        <f t="shared" si="11"/>
        <v>2000</v>
      </c>
    </row>
    <row r="113" spans="1:13" ht="47.25" customHeight="1">
      <c r="A113" s="12" t="s">
        <v>96</v>
      </c>
      <c r="B113" s="5"/>
      <c r="C113" s="5"/>
      <c r="D113" s="5"/>
      <c r="E113" s="5"/>
      <c r="F113" s="5"/>
      <c r="G113" s="5"/>
      <c r="H113" s="5">
        <v>2400</v>
      </c>
      <c r="I113" s="5"/>
      <c r="J113" s="5"/>
      <c r="K113" s="5"/>
      <c r="L113" s="7"/>
      <c r="M113" s="11">
        <f t="shared" si="11"/>
        <v>2400</v>
      </c>
    </row>
    <row r="114" spans="1:13" ht="15.75">
      <c r="A114" s="12" t="s">
        <v>38</v>
      </c>
      <c r="B114" s="5"/>
      <c r="C114" s="5"/>
      <c r="D114" s="5"/>
      <c r="E114" s="5"/>
      <c r="F114" s="5"/>
      <c r="G114" s="5">
        <f>400000+50000+10000</f>
        <v>460000</v>
      </c>
      <c r="H114" s="5"/>
      <c r="I114" s="5"/>
      <c r="J114" s="5"/>
      <c r="K114" s="5"/>
      <c r="L114" s="7"/>
      <c r="M114" s="11">
        <f t="shared" si="11"/>
        <v>460000</v>
      </c>
    </row>
    <row r="115" spans="1:13" ht="29.25" customHeight="1">
      <c r="A115" s="12" t="s">
        <v>39</v>
      </c>
      <c r="B115" s="5"/>
      <c r="C115" s="5"/>
      <c r="D115" s="5"/>
      <c r="E115" s="5"/>
      <c r="F115" s="5"/>
      <c r="G115" s="5">
        <v>50000</v>
      </c>
      <c r="H115" s="5"/>
      <c r="I115" s="5"/>
      <c r="J115" s="5"/>
      <c r="K115" s="5"/>
      <c r="L115" s="7"/>
      <c r="M115" s="11">
        <f t="shared" si="11"/>
        <v>50000</v>
      </c>
    </row>
    <row r="116" spans="1:13" ht="35.25" customHeight="1">
      <c r="A116" s="12" t="s">
        <v>51</v>
      </c>
      <c r="B116" s="5"/>
      <c r="C116" s="5"/>
      <c r="D116" s="5"/>
      <c r="E116" s="5"/>
      <c r="F116" s="5"/>
      <c r="G116" s="5"/>
      <c r="H116" s="5">
        <v>100000</v>
      </c>
      <c r="I116" s="5"/>
      <c r="J116" s="5"/>
      <c r="K116" s="5"/>
      <c r="L116" s="7"/>
      <c r="M116" s="11">
        <f t="shared" si="11"/>
        <v>100000</v>
      </c>
    </row>
    <row r="117" spans="1:13" ht="26.25" customHeight="1">
      <c r="A117" s="12" t="s">
        <v>52</v>
      </c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7">
        <v>190000</v>
      </c>
      <c r="M117" s="11">
        <f t="shared" si="11"/>
        <v>190000</v>
      </c>
    </row>
    <row r="118" spans="1:13" ht="52.5" customHeight="1">
      <c r="A118" s="12" t="s">
        <v>100</v>
      </c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7">
        <f>100000-2400</f>
        <v>97600</v>
      </c>
      <c r="M118" s="11">
        <f t="shared" si="11"/>
        <v>97600</v>
      </c>
    </row>
    <row r="119" spans="1:13" ht="31.5">
      <c r="A119" s="12" t="s">
        <v>80</v>
      </c>
      <c r="B119" s="5"/>
      <c r="C119" s="5"/>
      <c r="D119" s="5"/>
      <c r="E119" s="5"/>
      <c r="F119" s="5"/>
      <c r="G119" s="5"/>
      <c r="H119" s="5"/>
      <c r="I119" s="5"/>
      <c r="J119" s="5">
        <v>10000</v>
      </c>
      <c r="K119" s="5"/>
      <c r="L119" s="7"/>
      <c r="M119" s="11">
        <f t="shared" si="11"/>
        <v>10000</v>
      </c>
    </row>
    <row r="120" spans="1:13" ht="66" customHeight="1">
      <c r="A120" s="12" t="s">
        <v>101</v>
      </c>
      <c r="B120" s="5"/>
      <c r="C120" s="5"/>
      <c r="D120" s="5"/>
      <c r="E120" s="5"/>
      <c r="F120" s="5"/>
      <c r="G120" s="5"/>
      <c r="H120" s="5">
        <f>150000-50000-10000</f>
        <v>90000</v>
      </c>
      <c r="I120" s="5"/>
      <c r="J120" s="5"/>
      <c r="K120" s="5"/>
      <c r="L120" s="7"/>
      <c r="M120" s="11">
        <f t="shared" si="11"/>
        <v>90000</v>
      </c>
    </row>
    <row r="121" spans="1:13" ht="66" customHeight="1">
      <c r="A121" s="12" t="s">
        <v>83</v>
      </c>
      <c r="B121" s="5"/>
      <c r="C121" s="5"/>
      <c r="D121" s="5"/>
      <c r="E121" s="5"/>
      <c r="F121" s="5"/>
      <c r="G121" s="5"/>
      <c r="H121" s="5"/>
      <c r="I121" s="5">
        <f>20000+16000</f>
        <v>36000</v>
      </c>
      <c r="J121" s="5"/>
      <c r="K121" s="5"/>
      <c r="L121" s="7"/>
      <c r="M121" s="11">
        <f t="shared" si="11"/>
        <v>36000</v>
      </c>
    </row>
    <row r="122" spans="1:13" ht="57" customHeight="1">
      <c r="A122" s="12" t="s">
        <v>81</v>
      </c>
      <c r="B122" s="5"/>
      <c r="C122" s="5"/>
      <c r="D122" s="5"/>
      <c r="E122" s="5"/>
      <c r="F122" s="5"/>
      <c r="G122" s="5"/>
      <c r="H122" s="5"/>
      <c r="I122" s="5">
        <f>50000-16000</f>
        <v>34000</v>
      </c>
      <c r="J122" s="5"/>
      <c r="K122" s="5"/>
      <c r="L122" s="7"/>
      <c r="M122" s="11">
        <f t="shared" si="11"/>
        <v>34000</v>
      </c>
    </row>
    <row r="123" spans="1:13" ht="15.75">
      <c r="A123" s="14" t="s">
        <v>5</v>
      </c>
      <c r="B123" s="9">
        <f>SUM(B109:B122)</f>
        <v>2296228.52</v>
      </c>
      <c r="C123" s="9">
        <f t="shared" ref="C123:M123" si="15">SUM(C109:C122)</f>
        <v>693637.09</v>
      </c>
      <c r="D123" s="9">
        <f t="shared" si="15"/>
        <v>0</v>
      </c>
      <c r="E123" s="9">
        <f t="shared" si="15"/>
        <v>132000</v>
      </c>
      <c r="F123" s="9">
        <f t="shared" si="15"/>
        <v>0</v>
      </c>
      <c r="G123" s="9">
        <f t="shared" si="15"/>
        <v>510000</v>
      </c>
      <c r="H123" s="9">
        <f t="shared" si="15"/>
        <v>192400</v>
      </c>
      <c r="I123" s="9">
        <f t="shared" si="15"/>
        <v>118000</v>
      </c>
      <c r="J123" s="9">
        <f t="shared" si="15"/>
        <v>10000</v>
      </c>
      <c r="K123" s="9">
        <f t="shared" si="15"/>
        <v>0</v>
      </c>
      <c r="L123" s="9">
        <f t="shared" si="15"/>
        <v>287600</v>
      </c>
      <c r="M123" s="9">
        <f t="shared" si="15"/>
        <v>4239865.6099999994</v>
      </c>
    </row>
    <row r="124" spans="1:13" ht="15.75">
      <c r="A124" s="14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1">
        <f t="shared" si="11"/>
        <v>0</v>
      </c>
    </row>
    <row r="125" spans="1:13" ht="15.75">
      <c r="A125" s="12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7"/>
      <c r="M125" s="11">
        <f t="shared" si="11"/>
        <v>0</v>
      </c>
    </row>
    <row r="126" spans="1:13" ht="15.75">
      <c r="A126" s="13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7"/>
      <c r="M126" s="11">
        <f t="shared" si="11"/>
        <v>0</v>
      </c>
    </row>
    <row r="127" spans="1:13" ht="15.75">
      <c r="A127" s="13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7"/>
      <c r="M127" s="11">
        <f t="shared" si="11"/>
        <v>0</v>
      </c>
    </row>
    <row r="128" spans="1:13" ht="15.75">
      <c r="A128" s="17" t="s">
        <v>53</v>
      </c>
      <c r="B128" s="9">
        <f t="shared" ref="B128:L128" si="16">B5+B18+B21+B26+B35+B38+B60+B71+B89+B98+B106+B123</f>
        <v>5648909</v>
      </c>
      <c r="C128" s="9">
        <f t="shared" si="16"/>
        <v>1706147.1600000001</v>
      </c>
      <c r="D128" s="9">
        <f t="shared" si="16"/>
        <v>202000</v>
      </c>
      <c r="E128" s="9">
        <f t="shared" si="16"/>
        <v>364648.4</v>
      </c>
      <c r="F128" s="9">
        <f t="shared" si="16"/>
        <v>290000</v>
      </c>
      <c r="G128" s="9">
        <f t="shared" si="16"/>
        <v>3020000</v>
      </c>
      <c r="H128" s="9">
        <f t="shared" si="16"/>
        <v>2965649.2</v>
      </c>
      <c r="I128" s="9">
        <f t="shared" si="16"/>
        <v>2416741.6399999997</v>
      </c>
      <c r="J128" s="9">
        <f t="shared" si="16"/>
        <v>232000</v>
      </c>
      <c r="K128" s="9">
        <f t="shared" si="16"/>
        <v>166880.09</v>
      </c>
      <c r="L128" s="9">
        <f t="shared" si="16"/>
        <v>783328.58000000007</v>
      </c>
      <c r="M128" s="9">
        <f>M5+M18+M21+M26+M35+M38+M60+M71+M89+M98+M106+M123+M29</f>
        <v>17816304.07</v>
      </c>
    </row>
    <row r="129" spans="1:13" ht="15.75">
      <c r="A129" s="13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7"/>
      <c r="M129" s="7"/>
    </row>
    <row r="130" spans="1:13" ht="15.75">
      <c r="A130" s="13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7"/>
      <c r="M130" s="7"/>
    </row>
    <row r="131" spans="1:13" ht="15.75">
      <c r="A131" s="13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7"/>
      <c r="M131" s="7"/>
    </row>
    <row r="132" spans="1:13" ht="15.75">
      <c r="A132" s="13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7"/>
      <c r="M132" s="7"/>
    </row>
    <row r="133" spans="1:13" ht="15.75">
      <c r="A133" s="13" t="s">
        <v>55</v>
      </c>
      <c r="B133" s="5">
        <v>4000000</v>
      </c>
      <c r="C133" s="5"/>
      <c r="D133" s="5"/>
      <c r="E133" s="5"/>
      <c r="F133" s="5"/>
      <c r="G133" s="5"/>
      <c r="H133" s="5"/>
      <c r="I133" s="5"/>
      <c r="J133" s="5"/>
      <c r="K133" s="5"/>
      <c r="L133" s="7"/>
      <c r="M133" s="7"/>
    </row>
    <row r="134" spans="1:13" ht="15.75">
      <c r="A134" s="13" t="s">
        <v>56</v>
      </c>
      <c r="B134" s="5">
        <v>600000</v>
      </c>
      <c r="C134" s="5"/>
      <c r="D134" s="5"/>
      <c r="E134" s="5"/>
      <c r="F134" s="5"/>
      <c r="G134" s="5"/>
      <c r="H134" s="5"/>
      <c r="I134" s="5"/>
      <c r="J134" s="5"/>
      <c r="K134" s="5"/>
      <c r="L134" s="7"/>
      <c r="M134" s="7"/>
    </row>
    <row r="135" spans="1:13" ht="15.75">
      <c r="A135" s="13" t="s">
        <v>57</v>
      </c>
      <c r="B135" s="5">
        <v>4800000</v>
      </c>
      <c r="C135" s="5"/>
      <c r="D135" s="5"/>
      <c r="E135" s="5"/>
      <c r="F135" s="5"/>
      <c r="G135" s="5"/>
      <c r="H135" s="5"/>
      <c r="I135" s="5"/>
      <c r="J135" s="5"/>
      <c r="K135" s="5"/>
      <c r="L135" s="7"/>
      <c r="M135" s="7"/>
    </row>
    <row r="136" spans="1:13" ht="15.75">
      <c r="A136" s="13" t="s">
        <v>68</v>
      </c>
      <c r="B136" s="5">
        <v>1000</v>
      </c>
      <c r="C136" s="5"/>
      <c r="D136" s="5"/>
      <c r="E136" s="5"/>
      <c r="F136" s="5"/>
      <c r="G136" s="5"/>
      <c r="H136" s="5"/>
      <c r="I136" s="5"/>
      <c r="J136" s="5"/>
      <c r="K136" s="5"/>
      <c r="L136" s="7"/>
      <c r="M136" s="7"/>
    </row>
    <row r="137" spans="1:13" ht="15.75">
      <c r="A137" s="13" t="s">
        <v>58</v>
      </c>
      <c r="B137" s="5">
        <v>130000</v>
      </c>
      <c r="C137" s="5"/>
      <c r="D137" s="5"/>
      <c r="E137" s="5"/>
      <c r="F137" s="5"/>
      <c r="G137" s="5"/>
      <c r="H137" s="5"/>
      <c r="I137" s="5"/>
      <c r="J137" s="5"/>
      <c r="K137" s="5"/>
      <c r="L137" s="7"/>
      <c r="M137" s="7"/>
    </row>
    <row r="138" spans="1:13" ht="15.75">
      <c r="A138" s="13" t="s">
        <v>59</v>
      </c>
      <c r="B138" s="5">
        <v>455000</v>
      </c>
      <c r="C138" s="5"/>
      <c r="D138" s="5"/>
      <c r="E138" s="5"/>
      <c r="F138" s="5"/>
      <c r="G138" s="5"/>
      <c r="H138" s="5"/>
      <c r="I138" s="5"/>
      <c r="J138" s="5"/>
      <c r="K138" s="5"/>
      <c r="L138" s="7"/>
      <c r="M138" s="7"/>
    </row>
    <row r="139" spans="1:13" ht="15.75">
      <c r="A139" s="13" t="s">
        <v>60</v>
      </c>
      <c r="B139" s="5">
        <v>881990.84</v>
      </c>
      <c r="C139" s="5"/>
      <c r="D139" s="5"/>
      <c r="E139" s="5"/>
      <c r="F139" s="5"/>
      <c r="G139" s="5"/>
      <c r="H139" s="5"/>
      <c r="I139" s="5"/>
      <c r="J139" s="5"/>
      <c r="K139" s="5"/>
      <c r="L139" s="7"/>
      <c r="M139" s="7"/>
    </row>
    <row r="140" spans="1:13" ht="15.75">
      <c r="A140" s="13" t="s">
        <v>61</v>
      </c>
      <c r="B140" s="5">
        <f>1450530+4607669.23</f>
        <v>6058199.2300000004</v>
      </c>
      <c r="C140" s="5"/>
      <c r="D140" s="5"/>
      <c r="E140" s="5"/>
      <c r="F140" s="5"/>
      <c r="G140" s="5"/>
      <c r="H140" s="5"/>
      <c r="I140" s="5"/>
      <c r="J140" s="5"/>
      <c r="K140" s="5"/>
      <c r="L140" s="7"/>
      <c r="M140" s="7"/>
    </row>
    <row r="141" spans="1:13" ht="15.75">
      <c r="A141" s="13" t="s">
        <v>62</v>
      </c>
      <c r="B141" s="5">
        <v>890114</v>
      </c>
      <c r="C141" s="5"/>
      <c r="D141" s="5"/>
      <c r="E141" s="5"/>
      <c r="F141" s="5"/>
      <c r="G141" s="5"/>
      <c r="H141" s="5"/>
      <c r="I141" s="5"/>
      <c r="J141" s="5"/>
      <c r="K141" s="5"/>
      <c r="L141" s="7"/>
      <c r="M141" s="7"/>
    </row>
    <row r="142" spans="1:13" ht="15.75">
      <c r="A142" s="17" t="s">
        <v>5</v>
      </c>
      <c r="B142" s="9">
        <f>SUM(B133:B141)</f>
        <v>17816304.07</v>
      </c>
      <c r="C142" s="5"/>
      <c r="D142" s="5"/>
      <c r="E142" s="5"/>
      <c r="F142" s="5"/>
      <c r="G142" s="5"/>
      <c r="H142" s="5"/>
      <c r="I142" s="5"/>
      <c r="J142" s="5"/>
      <c r="K142" s="5"/>
      <c r="L142" s="7"/>
      <c r="M142" s="7"/>
    </row>
    <row r="143" spans="1:13" ht="15.75">
      <c r="A143" s="13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7"/>
      <c r="M143" s="7"/>
    </row>
    <row r="144" spans="1:13" ht="31.5">
      <c r="A144" s="12" t="s">
        <v>63</v>
      </c>
      <c r="B144" s="9">
        <f>B142-M128</f>
        <v>0</v>
      </c>
      <c r="C144" s="5"/>
      <c r="D144" s="5"/>
      <c r="E144" s="5"/>
      <c r="F144" s="5"/>
      <c r="G144" s="5"/>
      <c r="H144" s="5"/>
      <c r="I144" s="5"/>
      <c r="J144" s="5"/>
      <c r="K144" s="5"/>
      <c r="L144" s="7"/>
      <c r="M144" s="7"/>
    </row>
    <row r="145" spans="1:13" ht="15.75">
      <c r="A145" s="13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7"/>
      <c r="M145" s="7"/>
    </row>
    <row r="146" spans="1:13" ht="15.75">
      <c r="A146" s="13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7"/>
      <c r="M146" s="7"/>
    </row>
    <row r="147" spans="1:13" ht="15.75">
      <c r="A147" s="13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7"/>
      <c r="M147" s="7"/>
    </row>
    <row r="148" spans="1:13" ht="15.75">
      <c r="A148" s="13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7"/>
      <c r="M148" s="7"/>
    </row>
  </sheetData>
  <mergeCells count="1">
    <mergeCell ref="A1:M1"/>
  </mergeCells>
  <pageMargins left="0.11811023622047245" right="0.11811023622047245" top="0.74803149606299213" bottom="0.74803149606299213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</vt:lpstr>
      <vt:lpstr>расходы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2015-12-03T14:13:52Z</cp:lastPrinted>
  <dcterms:created xsi:type="dcterms:W3CDTF">2015-10-22T03:31:48Z</dcterms:created>
  <dcterms:modified xsi:type="dcterms:W3CDTF">2015-12-11T01:44:47Z</dcterms:modified>
</cp:coreProperties>
</file>